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820" windowHeight="8475" activeTab="1"/>
  </bookViews>
  <sheets>
    <sheet name="Прил.№ 8" sheetId="1" r:id="rId1"/>
    <sheet name="Прил.№ 9" sheetId="2" r:id="rId2"/>
    <sheet name="Прил.№7" sheetId="3" r:id="rId3"/>
  </sheets>
  <definedNames>
    <definedName name="_xlnm.Print_Area" localSheetId="0">'Прил.№ 8'!$A$1:$F$607</definedName>
  </definedNames>
  <calcPr fullCalcOnLoad="1"/>
</workbook>
</file>

<file path=xl/sharedStrings.xml><?xml version="1.0" encoding="utf-8"?>
<sst xmlns="http://schemas.openxmlformats.org/spreadsheetml/2006/main" count="4283" uniqueCount="470">
  <si>
    <t>ППП</t>
  </si>
  <si>
    <t>РП</t>
  </si>
  <si>
    <t>КЦСР</t>
  </si>
  <si>
    <t>КВР</t>
  </si>
  <si>
    <t>Наименование</t>
  </si>
  <si>
    <t>Сумма тыс.руб.</t>
  </si>
  <si>
    <t>0102</t>
  </si>
  <si>
    <t>501</t>
  </si>
  <si>
    <t>0100</t>
  </si>
  <si>
    <t>0010000</t>
  </si>
  <si>
    <t>0103</t>
  </si>
  <si>
    <t>0104</t>
  </si>
  <si>
    <t>0105</t>
  </si>
  <si>
    <t>0700000</t>
  </si>
  <si>
    <t>0920000</t>
  </si>
  <si>
    <t>7951000</t>
  </si>
  <si>
    <t>7951100</t>
  </si>
  <si>
    <t>0300</t>
  </si>
  <si>
    <t>7950200</t>
  </si>
  <si>
    <t>0309</t>
  </si>
  <si>
    <t>2180000</t>
  </si>
  <si>
    <t>2190000</t>
  </si>
  <si>
    <t>0400</t>
  </si>
  <si>
    <t>0405</t>
  </si>
  <si>
    <t>7950500</t>
  </si>
  <si>
    <t>0408</t>
  </si>
  <si>
    <t>Руководство и управление в сфере установленных функций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</si>
  <si>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</si>
  <si>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</si>
  <si>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</si>
  <si>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Судебная система</t>
  </si>
  <si>
    <t>Резервные фонды</t>
  </si>
  <si>
    <t>Другие общегосударственные вопросы</t>
  </si>
  <si>
    <t>Реализация государственных функций, связанных общегосударственным управлением</t>
  </si>
  <si>
    <t>Выполнение других обязательств государства</t>
  </si>
  <si>
    <t>Национальная безопасность и правоохранительная деятельность</t>
  </si>
  <si>
    <t>Государственная регистрация актов гражданского состояния</t>
  </si>
  <si>
    <t>Мероприятия по предупреждению и ликвидации последствий чрезвычайных ситуаций и стихийных бедствий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</si>
  <si>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</si>
  <si>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</si>
  <si>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</si>
  <si>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</si>
  <si>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</si>
  <si>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</si>
  <si>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</si>
  <si>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7950600</t>
  </si>
  <si>
    <t>0700</t>
  </si>
  <si>
    <t>Образование</t>
  </si>
  <si>
    <t>0707</t>
  </si>
  <si>
    <t>Молодежная политика и оздоровление детей</t>
  </si>
  <si>
    <t>4310000</t>
  </si>
  <si>
    <t>Организациооно-воспитательная работа с молодежью</t>
  </si>
  <si>
    <t>Проведение мероприятий для детей и молодежи</t>
  </si>
  <si>
    <t>0709</t>
  </si>
  <si>
    <t>Другие вопросы в области образования</t>
  </si>
  <si>
    <t>0800</t>
  </si>
  <si>
    <t>0804</t>
  </si>
  <si>
    <t>5120000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</si>
  <si>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</si>
  <si>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</si>
  <si>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1000</t>
  </si>
  <si>
    <t>Социальная политика</t>
  </si>
  <si>
    <t>1001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</si>
  <si>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</si>
  <si>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</si>
  <si>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1003</t>
  </si>
  <si>
    <t>Социальное обеспечение населения</t>
  </si>
  <si>
    <t>5050000</t>
  </si>
  <si>
    <t>7950100</t>
  </si>
  <si>
    <t>7950700</t>
  </si>
  <si>
    <t>542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</si>
  <si>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</si>
  <si>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</si>
  <si>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</si>
  <si>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деятельности подведомственных учреждений</t>
  </si>
  <si>
    <t>556</t>
  </si>
  <si>
    <t>0702</t>
  </si>
  <si>
    <t>Общее образование</t>
  </si>
  <si>
    <t>4230000</t>
  </si>
  <si>
    <t>Учреждения по внешкольной работе с детьми</t>
  </si>
  <si>
    <t>0801</t>
  </si>
  <si>
    <t>Культура</t>
  </si>
  <si>
    <t>4400000</t>
  </si>
  <si>
    <t>4410000</t>
  </si>
  <si>
    <t>Музеи и постоянные выставки</t>
  </si>
  <si>
    <t>4420000</t>
  </si>
  <si>
    <t>Библиотеки</t>
  </si>
  <si>
    <t>575</t>
  </si>
  <si>
    <t>0701</t>
  </si>
  <si>
    <t>Дошкольное образование</t>
  </si>
  <si>
    <t>Ежемесячное денежное вознаграждение за классное руководство в государственных и муниципальных общеобразовательных школ</t>
  </si>
  <si>
    <t>Учебные заведения и курсы по переподготовки кадров</t>
  </si>
  <si>
    <t>Переподготовка и повышение квалификации кадров</t>
  </si>
  <si>
    <t>0106</t>
  </si>
  <si>
    <t>Обслуживание государственного и муниципального долга</t>
  </si>
  <si>
    <t>0650000</t>
  </si>
  <si>
    <t>Процентные платежи по долговым обязательствам</t>
  </si>
  <si>
    <t>Процентные платежи по муниципальному долгу</t>
  </si>
  <si>
    <t>0705</t>
  </si>
  <si>
    <t>7950000</t>
  </si>
  <si>
    <t>Целевые программы муниципальных образований</t>
  </si>
  <si>
    <t>4200000</t>
  </si>
  <si>
    <t>Детские дошкольные учреждения</t>
  </si>
  <si>
    <t>4210000</t>
  </si>
  <si>
    <t xml:space="preserve">Школы-детские сады, школы начальные, неполные средние и средние </t>
  </si>
  <si>
    <t>4520000</t>
  </si>
  <si>
    <t>Администрация Максатихинского района Тверской области</t>
  </si>
  <si>
    <t>Всего</t>
  </si>
  <si>
    <t>5200000</t>
  </si>
  <si>
    <t>к решению Собрания депутатов Максатихинского района</t>
  </si>
  <si>
    <t>Иные безвозмездные и безвозвратные перечисления</t>
  </si>
  <si>
    <t>Резервные фонды органов местного самоуправления</t>
  </si>
  <si>
    <t>МЦП "Программа подготовки, переподготовки и повышения квалификации управленческих кадров органов местного самоуправления Максатихинского района "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</si>
  <si>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</si>
  <si>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</si>
  <si>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</si>
  <si>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0020300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</si>
  <si>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</si>
  <si>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</si>
  <si>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 государственной власти</t>
  </si>
  <si>
    <t>0020000</t>
  </si>
  <si>
    <t>Выполнение функций органами  местного самоуправления</t>
  </si>
  <si>
    <t>0021200</t>
  </si>
  <si>
    <t>Депутаты представительного органа муниципального образования</t>
  </si>
  <si>
    <t>0020400</t>
  </si>
  <si>
    <t>0014000</t>
  </si>
  <si>
    <t>0111</t>
  </si>
  <si>
    <t>0650300</t>
  </si>
  <si>
    <t xml:space="preserve">Резервные фонды местных администраций </t>
  </si>
  <si>
    <t>0013800</t>
  </si>
  <si>
    <t>001</t>
  </si>
  <si>
    <t>0920300</t>
  </si>
  <si>
    <t>2180100</t>
  </si>
  <si>
    <t>Предупреждение и ликвидация последствий  чрезвычайных ситуаций и стихийных бедтсвий  природного и техногенного характера</t>
  </si>
  <si>
    <t>2190100</t>
  </si>
  <si>
    <t>Выполнение функций бюджетными учреждениями</t>
  </si>
  <si>
    <t>0412</t>
  </si>
  <si>
    <t>4209900</t>
  </si>
  <si>
    <t xml:space="preserve">Мероприятия по проведению  оздоровительной  кампании  детей </t>
  </si>
  <si>
    <t>4409900</t>
  </si>
  <si>
    <t>4419900</t>
  </si>
  <si>
    <t>4429900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</si>
  <si>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</si>
  <si>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 исполнительных органовгосударственной власти субъектов Российской Федерации, местных администраций</t>
  </si>
  <si>
    <t>Составление(изменение и дополнение)списков кандитатовв присяжные заседатели</t>
  </si>
  <si>
    <t>0700500</t>
  </si>
  <si>
    <t>0900200</t>
  </si>
  <si>
    <t>4219901</t>
  </si>
  <si>
    <t>Обеспечение деятельности подведомственных учреждений(за счет средств муниципального района)</t>
  </si>
  <si>
    <t>Ежемесячное денежное вознаграждение за классное руководство в государственных и муниципальных общеобразовательных школах</t>
  </si>
  <si>
    <t>4239900</t>
  </si>
  <si>
    <t>Обеспечение деятельности подведомственных учреждений (за счет средств муниципального бюджета)</t>
  </si>
  <si>
    <t xml:space="preserve">учебные заведения и курсы </t>
  </si>
  <si>
    <t>переподготовка и повышение квалификации кадров</t>
  </si>
  <si>
    <t xml:space="preserve">Мероприятия по проведению оздоровительной кампании детей </t>
  </si>
  <si>
    <t>проведение мероприятий по организации оздоровительной кампании детей</t>
  </si>
  <si>
    <t>учебно-методические кабинеты,централизованные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группы</t>
  </si>
  <si>
    <t>5129700</t>
  </si>
  <si>
    <t>Физическая культура и спорт</t>
  </si>
  <si>
    <t>4529900</t>
  </si>
  <si>
    <t>Выравнивание бюджетной обеспеченности</t>
  </si>
  <si>
    <t>4310100</t>
  </si>
  <si>
    <t>4910000</t>
  </si>
  <si>
    <t>Доплаты к пенсиям, дополнительное пенсионное обеспечение.</t>
  </si>
  <si>
    <t>4910100</t>
  </si>
  <si>
    <t>Социальная помощь</t>
  </si>
  <si>
    <t>5220000</t>
  </si>
  <si>
    <t>Региональные целевые программы</t>
  </si>
  <si>
    <t>503</t>
  </si>
  <si>
    <t>Телевидение и радиовещание</t>
  </si>
  <si>
    <t>7950800</t>
  </si>
  <si>
    <t>Дотации</t>
  </si>
  <si>
    <t>Поддержка мер по обеспечению сбалансированности бюджетов</t>
  </si>
  <si>
    <t>5053300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</si>
  <si>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образования.</t>
  </si>
  <si>
    <t>0020800</t>
  </si>
  <si>
    <t xml:space="preserve">глава  местной администрации (исполнительно-распорядительного органа муниципального образования) </t>
  </si>
  <si>
    <t>5058600</t>
  </si>
  <si>
    <t>7950300</t>
  </si>
  <si>
    <t>7950900</t>
  </si>
  <si>
    <t>Выравнивание бюджетной обеспеченности поселений из районного фонда финансовой поддержки</t>
  </si>
  <si>
    <t>0500</t>
  </si>
  <si>
    <t>0502</t>
  </si>
  <si>
    <t>Жилищно-коммунальное хозяйство</t>
  </si>
  <si>
    <t>Коммунальное хозяйство</t>
  </si>
  <si>
    <t>7951800</t>
  </si>
  <si>
    <t>0920302</t>
  </si>
  <si>
    <t>Выполнение обязательств муниципальным образованием</t>
  </si>
  <si>
    <t>4409901</t>
  </si>
  <si>
    <t>4409902</t>
  </si>
  <si>
    <t>Обеспечение деятельности подведомственных учреждений за счет субвенции от бюджетов поселений в соответствии с заключенными соглашениями</t>
  </si>
  <si>
    <t>Обеспечение деятельности подведомственных учреждений  за счет средств бюджета района</t>
  </si>
  <si>
    <t>4429901</t>
  </si>
  <si>
    <t>4429902</t>
  </si>
  <si>
    <t>5222205</t>
  </si>
  <si>
    <t>ОЦП "Жилище" подпрограмма обеспечение жильем молодых семей</t>
  </si>
  <si>
    <t>Организационо-воспитательная работа с молодежью</t>
  </si>
  <si>
    <t>5221711</t>
  </si>
  <si>
    <t>Долгосрочные целевые программы</t>
  </si>
  <si>
    <t>5221700</t>
  </si>
  <si>
    <t>ДЦП "Развитие институтов гражданского общества Тверской области как эффективного механизма защиты прав и свобод человека, поддержки демократических ценностей в обществе на  2009-2011 годы"</t>
  </si>
  <si>
    <t>Поддержка редакций районных и городских газет</t>
  </si>
  <si>
    <t>0900100</t>
  </si>
  <si>
    <t>Содержание и обслуживание казны муниципального образования</t>
  </si>
  <si>
    <t>7952600</t>
  </si>
  <si>
    <t>Обеспечение деятельности  финансовых, налоговых и таможенных органов и органов финансового (финансово-бюджетного) надзора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</si>
  <si>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</si>
  <si>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</si>
  <si>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</si>
  <si>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1200</t>
  </si>
  <si>
    <t>Средства массовой информации</t>
  </si>
  <si>
    <t>1201</t>
  </si>
  <si>
    <t>1100</t>
  </si>
  <si>
    <t>1105</t>
  </si>
  <si>
    <t>Другие вопросы в области физической культуры и спорта</t>
  </si>
  <si>
    <t>Другие вопросы в области культуры, кинематографии</t>
  </si>
  <si>
    <t>Профессиональная подготовка, переподготовка и повышение квалификации</t>
  </si>
  <si>
    <t>1300</t>
  </si>
  <si>
    <t>1301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</si>
  <si>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</si>
  <si>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</si>
  <si>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</si>
  <si>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0409</t>
  </si>
  <si>
    <t>Дорожное хозяйство(дорожные фонды)</t>
  </si>
  <si>
    <t>Дорожное хозяйство (дорожные фонды)</t>
  </si>
  <si>
    <t>7953000</t>
  </si>
  <si>
    <t>МЦП "Патриотическое воспитание граждан Максатихинского района  на 2011-2015 годы"</t>
  </si>
  <si>
    <t>МЦП "Патриотическое воспитание граждан Максатихинского района на 2011-2015 годы"</t>
  </si>
  <si>
    <t>МЦП "Программа развития сферы транспорта, связи и дорожного хозяйства  муниципального образования "Максатихинский район" Тверской области на 2010- 2012гг."</t>
  </si>
  <si>
    <t>МЦП " Обеспечение жильём молодых семей  Максатихинского района на 2011-2015гг."</t>
  </si>
  <si>
    <t>МЦП " Обеспечение жильём молодых семей Максатихинского района на 2011-2015гг."</t>
  </si>
  <si>
    <t>Управление по делам культуры, молодежной политики, спорта и туризма администрации Максатихинского района Тверской области</t>
  </si>
  <si>
    <t>МЦП "Комплексная программа профилактики правонарушений  в Максатихинском районе на 2011-2013 гг."</t>
  </si>
  <si>
    <t>1004</t>
  </si>
  <si>
    <t>Обеспечение государственных гарантий прав граждан на получение общедоступного и бесплатного дошкольного, начального (общего), среднего (полного) общего образования, а также дополнительного образования в муниципальных общеобразовательных учреждениях Тверской области</t>
  </si>
  <si>
    <t>5052112</t>
  </si>
  <si>
    <t>5052100</t>
  </si>
  <si>
    <t>Охрана семьи и детства</t>
  </si>
  <si>
    <t>Обеспечение жилыми помещениями детей сирот и детей, оставщихся без попечения родителей, а также детей, находящихся под опекой попечительством) не имеющих закрепленного жилого помещения, за счет средств областного бюджета</t>
  </si>
  <si>
    <t>Федеральный закон от 21 декабря 1996 г. № 159-ФЗ "О дополнительных гарантиях по социальной поддержке детей сирот и детей, оставщихся без попечения родителей"</t>
  </si>
  <si>
    <t>322</t>
  </si>
  <si>
    <t>Субсидии гражданам на приобретение жилья</t>
  </si>
  <si>
    <t>5208900</t>
  </si>
  <si>
    <t>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</si>
  <si>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1102</t>
  </si>
  <si>
    <t>Массовый спорт</t>
  </si>
  <si>
    <t>5225000</t>
  </si>
  <si>
    <t>ДЦП "Развитие физической культуры и спорта на 2009-2013 годы"</t>
  </si>
  <si>
    <t>5225006</t>
  </si>
  <si>
    <t>Развитие инфраструктуры массового спорта, укрепление материально-технической базы учреждений физкультурно-спортивной направленности за счет реализации областных и федеральных проектов</t>
  </si>
  <si>
    <t>7954100</t>
  </si>
  <si>
    <t>0310</t>
  </si>
  <si>
    <t>0503</t>
  </si>
  <si>
    <t>6000000</t>
  </si>
  <si>
    <t>6000100</t>
  </si>
  <si>
    <t>6000200</t>
  </si>
  <si>
    <t>6000300</t>
  </si>
  <si>
    <t>6000400</t>
  </si>
  <si>
    <t>6000500</t>
  </si>
  <si>
    <t>6000501</t>
  </si>
  <si>
    <t xml:space="preserve">Центральный аппарат </t>
  </si>
  <si>
    <t>Обеспечение пожарной безопасности</t>
  </si>
  <si>
    <t>Благоустройство</t>
  </si>
  <si>
    <t>050</t>
  </si>
  <si>
    <t>870</t>
  </si>
  <si>
    <t>резервные средства</t>
  </si>
  <si>
    <t>5207700</t>
  </si>
  <si>
    <t>Реализация государственных полномочий по созданию, исполнению полномочий и обеспечению деятельности комиссий по делам несовершеннолетних и защите их прав</t>
  </si>
  <si>
    <t>411</t>
  </si>
  <si>
    <t>бюджетные инвестиции в объекты государственной (муниципальной ) собственности казенным учреждениям вне рамок государственного оборонного заказа</t>
  </si>
  <si>
    <t>810</t>
  </si>
  <si>
    <t>МЦП "Развитие потребительской кооперации  Максатихинского района на 2011-2013 годы</t>
  </si>
  <si>
    <t>Субсидии юридическим лицам (кроме государственных(муниципальных) учреждений) и физическим лицам-производителям товаров, работ,услуг</t>
  </si>
  <si>
    <t>312</t>
  </si>
  <si>
    <t>Пенсии, выплачиваемые организациями сектора государственного управления</t>
  </si>
  <si>
    <t>Мероприятия в области социальной политики</t>
  </si>
  <si>
    <t>5053301</t>
  </si>
  <si>
    <t>244</t>
  </si>
  <si>
    <t>Прочая закупка товаров, работ, услуг для государственных(муниципальных) нужд</t>
  </si>
  <si>
    <t>Проведение праздничных мероприятий празднования  Дня Победы в ВОВ</t>
  </si>
  <si>
    <t>5053302</t>
  </si>
  <si>
    <t>Проведение мероприятий ко Дню пожилого человека</t>
  </si>
  <si>
    <t>Выплаты гражданам, имеющим звание "Почетный гражданин Максатихинского района"</t>
  </si>
  <si>
    <t>313</t>
  </si>
  <si>
    <t>Пособия и компенсации по публичным нормативным обязательствам</t>
  </si>
  <si>
    <t>321</t>
  </si>
  <si>
    <t>Пособия и компенсации гражданам и иные социальные выплаты, кроме публичных нормативных обязательств</t>
  </si>
  <si>
    <t>630</t>
  </si>
  <si>
    <t>Субсидии некомерческим организациям (за исключением государственных(муниципальных) учреждений</t>
  </si>
  <si>
    <t>1204</t>
  </si>
  <si>
    <t>Другие вопросы в области средств массовой информации</t>
  </si>
  <si>
    <t>6000503</t>
  </si>
  <si>
    <t>Уличное освещение</t>
  </si>
  <si>
    <t>Содержание автомобильных дорог и инженерных сооружений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</si>
  <si>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</si>
  <si>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</si>
  <si>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 xml:space="preserve">Прочие мероприятия по благоустройству городских и сельских поселений </t>
  </si>
  <si>
    <t>Уборка мусора</t>
  </si>
  <si>
    <t>Прочие</t>
  </si>
  <si>
    <t>7955400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</si>
  <si>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</si>
  <si>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</si>
  <si>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612</t>
  </si>
  <si>
    <t>Субсидии бюджетным учреждениям на иные цели</t>
  </si>
  <si>
    <t>851</t>
  </si>
  <si>
    <t>Уплата налога на имущество организаций и земельного налога</t>
  </si>
  <si>
    <t>852</t>
  </si>
  <si>
    <t>Уплата прочих налогов, сборов и иных платежей</t>
  </si>
  <si>
    <t>730</t>
  </si>
  <si>
    <t>Обслуживание муниципального долга</t>
  </si>
  <si>
    <t>511</t>
  </si>
  <si>
    <t>Дотации на выравнивание уровня бюджетной обеспеченности субъектов Российской Федерации и муниципальных образований</t>
  </si>
  <si>
    <t>512</t>
  </si>
  <si>
    <t>Дотации бюджетам субъектов Российской Федерации и муниципальных образований на поддержку мер по обеспечению сбалансированности бюджетов</t>
  </si>
  <si>
    <t>Управление по территориальному развитию администрации Максатихинского района</t>
  </si>
  <si>
    <t xml:space="preserve">Комитет по управлению имуществом Максатихинского района </t>
  </si>
  <si>
    <t>Управление образования администрации Максатихинского района Тверской области</t>
  </si>
  <si>
    <t>Финансовое управление администрации Максатихинского района Тверской области</t>
  </si>
  <si>
    <t>МЦП "Комплексная поддержка медицинских кадров Максатихинского района на 2012-2014 годы"</t>
  </si>
  <si>
    <t>7955500</t>
  </si>
  <si>
    <t>7955600</t>
  </si>
  <si>
    <t>МЦП "Обеспечение мероприятий в области гражданской обороны (ГО) и защиты от чрезвычайных ситуаций (ЧС) природного и техногенного характера населения и территории муниципального образования городского поселения поселок Максатиха на 2012-2014гг."</t>
  </si>
  <si>
    <t>7955700</t>
  </si>
  <si>
    <t>МЦП " Разработка градостроительной документации по территориальному планированию муниципального образования городское поселение поселок Максатиха Тверской области на 2012гг."</t>
  </si>
  <si>
    <t>МЦП "Обеспечение мер пожарной безопасности в поселке Максатиха на 2012-2014 годы"</t>
  </si>
  <si>
    <t>504</t>
  </si>
  <si>
    <t>Контрольно-счетная палата Собрания депутатов Максатихинского района</t>
  </si>
  <si>
    <t>Поддержка мер по обеспечению сбалансированности бюджетов в части предоставления  субсидий организациям, предоставляющим населению услуги теплоснабжения по тарифам, не обеспечивающим возмещение издержек</t>
  </si>
  <si>
    <t>0501</t>
  </si>
  <si>
    <t>Жилищное хозяйство</t>
  </si>
  <si>
    <t>3500000</t>
  </si>
  <si>
    <t>Поддержка жилищного хозяйства</t>
  </si>
  <si>
    <t>1008800</t>
  </si>
  <si>
    <t>Федеральная целевая программа "Жилище" на 2011-2015 годы</t>
  </si>
  <si>
    <t>1008820</t>
  </si>
  <si>
    <t>Подпрограмма "Обеспечение жильем молодых семей"</t>
  </si>
  <si>
    <t>5222200</t>
  </si>
  <si>
    <t>ДЦП"Создание условий для формирования, развития и укрепления правовых, экономических и организационных условий гражданского становления, эффективной социализации и самореализации молодых граждан"</t>
  </si>
  <si>
    <t>Обеспечение жильем молодых семей</t>
  </si>
  <si>
    <t>3520000</t>
  </si>
  <si>
    <t>Субсидии организациям, осуществляющим управление жилищным фондом на компенсацию части выпадающих доходов от оказания населению услуг теплоснабжения</t>
  </si>
  <si>
    <t>0314</t>
  </si>
  <si>
    <t>Другие вопросы в области национальной безопасности и правоохранительной деятельности</t>
  </si>
  <si>
    <t>5228200</t>
  </si>
  <si>
    <t>ДЦП "Развитие транспортной системы Тверской области на 2009-2017 годы"</t>
  </si>
  <si>
    <t>5228211</t>
  </si>
  <si>
    <t>Строительство, реконструкция и проектирование автомобильных дорог</t>
  </si>
  <si>
    <t>Бюджетные инвестиции в объекты государственной (муниципальной ) собственности казенным учреждениям вне рамок государственного оборонного заказа</t>
  </si>
  <si>
    <t>Организация обеспечения учащихся начальных классов муниципальных общеобразовательных учреждений горячим питанием</t>
  </si>
  <si>
    <t>5228226</t>
  </si>
  <si>
    <t>Организация транспортного обслуживания населения на маршрутах автомобильного транспорта между поселениями в границах муниципального района в соответствии с минимальными требованиями</t>
  </si>
  <si>
    <t>7951500</t>
  </si>
  <si>
    <t>МЦП"Поддержка развития малого и среднего предпринимательства на территории МО "Максатихинский район" на 2012-2014г.г."</t>
  </si>
  <si>
    <t>7955800</t>
  </si>
  <si>
    <t>МЦП "Доступная баня"</t>
  </si>
  <si>
    <t>Модернизация региональных систем общего образования</t>
  </si>
  <si>
    <t>Мероприятия в области образования</t>
  </si>
  <si>
    <t>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</t>
  </si>
  <si>
    <t>Организация отдыха детей в каникулярное время</t>
  </si>
  <si>
    <t>Оздоровление детей</t>
  </si>
  <si>
    <t>4870000</t>
  </si>
  <si>
    <t>Реализация государственных функций в области физической культуры и спорта</t>
  </si>
  <si>
    <t>4870100</t>
  </si>
  <si>
    <t>Приобретение оборудования для быстровозводимых физкультурно-оздоровительных комплексов</t>
  </si>
  <si>
    <t>0304</t>
  </si>
  <si>
    <t>Органы юстиции</t>
  </si>
  <si>
    <t>0406</t>
  </si>
  <si>
    <t>Водное хозяйство</t>
  </si>
  <si>
    <t>5207200</t>
  </si>
  <si>
    <t>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</t>
  </si>
  <si>
    <t>5209100</t>
  </si>
  <si>
    <t>Проведение капитального ремонта зданий и помещений, находящихся в муниципальной собственности и используемых для размещения образовательных учреждений</t>
  </si>
  <si>
    <t>7955900</t>
  </si>
  <si>
    <t>МЦП "Капитальный ремонт гидротехнического сооружения на ручье б/названия приток реки Тихвинка у д.Каликино Максатихинского района Тверской области"</t>
  </si>
  <si>
    <t>5226213</t>
  </si>
  <si>
    <t>Разработка технико-экономического обоснования, разработка проектной документации на капитальный ремонт гидротехнических сооружений, выполнение изыскательских работ и прохождение негосударственной эспертизы проектной документации и результатов инженерных изысканий по капитальному ремонту гидротехнических сооружений, находящихся в собственности Тверской области, муниципальной собственности и безхозных гидротехнических сооружений</t>
  </si>
  <si>
    <t>4500000</t>
  </si>
  <si>
    <t>Мероприятия в сфере культуры, кинематографии и средств массовой информации</t>
  </si>
  <si>
    <t>4500600</t>
  </si>
  <si>
    <t>Комплектование библиотечных фондов муниципальных образований</t>
  </si>
  <si>
    <t>4500601</t>
  </si>
  <si>
    <t>Субсидии бюджетам муниципальных образований на комплектование библиотечных фондов</t>
  </si>
  <si>
    <t>Обслуживание государственного внутреннего и муниципального долга</t>
  </si>
  <si>
    <t>5052102</t>
  </si>
  <si>
    <t>Обеспечение жилыми помещениями детей сирот и детей, оставщихся без попечения родителей, а также детей, находящихся под опекой (попечительством) не имеющих закрепленного жилого помещения, за счет средств областного бюджета</t>
  </si>
  <si>
    <t>Обеспечение жилыми помещениями детей сирот и детей, оставшихся без попечения родителей, а также детей, находящихся под опекой (попечительством) не имеющих закрепленного жилого помещения</t>
  </si>
  <si>
    <t>Ведомственная структура расходов бюджета Максатихинского района Тверской области на 2013 год.</t>
  </si>
  <si>
    <t>100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</si>
  <si>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</si>
  <si>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110</t>
  </si>
  <si>
    <t>Расходы на выплаты персоналу казенных учреждений</t>
  </si>
  <si>
    <t>111</t>
  </si>
  <si>
    <t>Фонд оплаты труда и страховые взносы</t>
  </si>
  <si>
    <t>240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</si>
  <si>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</si>
  <si>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</si>
  <si>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государственных(муниципальных) нужд</t>
  </si>
  <si>
    <t>242</t>
  </si>
  <si>
    <t>Закупка товаров, работ и услуг в сфере информационно-коммуникационных технологий</t>
  </si>
  <si>
    <t>120</t>
  </si>
  <si>
    <t>Расходы на выплаты персоналу государственных (муниципальных) органов</t>
  </si>
  <si>
    <t>121</t>
  </si>
  <si>
    <t>122</t>
  </si>
  <si>
    <t>Иные выплаты персоналу, за исключением фонда оплаты труда</t>
  </si>
  <si>
    <t>Распределение расходов районного бюджета на 2013 год по разделам и подразделам, целевым статьям и видам расходов.</t>
  </si>
  <si>
    <t>Распределение расходов районного бюджета на 2013 год по разделам и подразделам функциональной классификации бюджетов Российской Федерации.</t>
  </si>
  <si>
    <t>502</t>
  </si>
  <si>
    <t>Собрание депутатов Максатихинского района Тверской области</t>
  </si>
  <si>
    <t>800</t>
  </si>
  <si>
    <t>Иные бюджетные ассигнования</t>
  </si>
  <si>
    <t>850</t>
  </si>
  <si>
    <t>Уплата налогов, сборов и иных платежей</t>
  </si>
  <si>
    <t>600</t>
  </si>
  <si>
    <t>610</t>
  </si>
  <si>
    <t>Субсидии бюджетным учреждениям</t>
  </si>
  <si>
    <t>Предоставление субсидий федеральным бюджетным, автономным учреждениям и иным некоммерческим организациям</t>
  </si>
  <si>
    <t>0703</t>
  </si>
  <si>
    <t>0704</t>
  </si>
  <si>
    <t>0107</t>
  </si>
  <si>
    <t>Обеспечение проведения выборов и референдумов</t>
  </si>
  <si>
    <t>0200000</t>
  </si>
  <si>
    <t>Проведение выборов и референдумов</t>
  </si>
  <si>
    <t>0200002</t>
  </si>
  <si>
    <t>Проведение выборов в представительные органы муниципальных образований</t>
  </si>
  <si>
    <t>МЦП "Улучшение условий и охраны труда в Максатихинском районе на 2012-2015 годы"</t>
  </si>
  <si>
    <t>МЦП "Обеспечение жильем многодетных семей</t>
  </si>
  <si>
    <t>МЦП многодетная семья</t>
  </si>
  <si>
    <t xml:space="preserve">Глава  местной администрации (исполнительно-распорядительного органа муниципального образования) </t>
  </si>
  <si>
    <t>7956100</t>
  </si>
  <si>
    <t>МЦП «Поддержка агропромышленного комплекса в Максатихинском районе на 2013 г.»</t>
  </si>
  <si>
    <t>7956200</t>
  </si>
  <si>
    <t>Резервные средства</t>
  </si>
  <si>
    <t>МЦП "Программа развития физической культуры и спорта в Максатихинском районе Тверской области на 2011-2013 годы"</t>
  </si>
  <si>
    <t>МЦП "Развития сферы транспорта муниципального образования "Максатихинский район" Тверской области на 2013-2015гг."</t>
  </si>
  <si>
    <t>МЦП "Программа комплексного развития систем коммунальной инфраструктуры Максатихинского района на 2013-2015 годы"</t>
  </si>
  <si>
    <t>МЦП "Развитие туризма в Максатихинском районе Тверской области на 2012-2014гг."</t>
  </si>
  <si>
    <t>МЦП "Комплексные меры противодействия злоупотреблению наркотическими средствами, психотропными веществами и их незаконному обороту в максатихинском районе на 2011-2013 гг."</t>
  </si>
  <si>
    <t>МЦП "Развития сферы транспорта муниципального образования "Максатихинский район" Тверской области на 2013- 2015гг."</t>
  </si>
  <si>
    <t>Учреждения культуры и мероприятия в сфере культуры и кинематографии</t>
  </si>
  <si>
    <t>МЦП " Взаимодействие органов местного самоуправления Максатихинского района с общественными и религиозными   организациями, осуществляющими свою деятельность в Максатихинском  районе на 2012-2014гг."</t>
  </si>
  <si>
    <t>МЦП "Социальная поддержка отдельных  категорий граждан, проживающих в Максатихинском районе на 2013-2015 г.г."</t>
  </si>
  <si>
    <t>МЦП "Развитие средств массовой информации (периодическая печать) муниципального образования "Максатихинский район  Тверской области" на 2013-2015гг."</t>
  </si>
  <si>
    <t>МЦП "Развития дорожного хозяйства муниципального образования "Максатихинский район" Тверской области на 2013-2015гг."</t>
  </si>
  <si>
    <t>7956500</t>
  </si>
  <si>
    <t>7956600</t>
  </si>
  <si>
    <t>7956300</t>
  </si>
  <si>
    <t>МЦП "Развития дорожного хозяйства муниципального образования "Максатихинский район" Тверской области на 2013- 2015гг."</t>
  </si>
  <si>
    <t xml:space="preserve">МЦП "Социальная поддержка отдельных категорий граждан, проживающих в районе на 2013-2015 г.г." </t>
  </si>
  <si>
    <t>МЦП "Развитие средств массовой информации (периодическая печать) муниципального образования "Максатихинский район Тверской области" на 2013-2015гг."</t>
  </si>
  <si>
    <t>3400000</t>
  </si>
  <si>
    <t>Реализация государственных функций в области национальной экономики</t>
  </si>
  <si>
    <t>3400300</t>
  </si>
  <si>
    <t>Мероприятия по землеустройству и землепользованию</t>
  </si>
  <si>
    <t>МЦП "Комплексные меры противодействия злоупотреблению наркотическими средствами, психотропными веществами и их незаконному обороту в Максатихинском районе на 2011-2013гг.""</t>
  </si>
  <si>
    <t>7957100</t>
  </si>
  <si>
    <t>7957200</t>
  </si>
  <si>
    <t xml:space="preserve"> "О бюджете Максатихинского района на 2013 год и на плановый период 2014  и 2015 годов"</t>
  </si>
  <si>
    <t>депутатов  Максатихинского района  № 335 от 26.12.2012г.</t>
  </si>
  <si>
    <t>МЦП "Проведение капитального ремонта здания по ул.Пролетарская д.4 (МФЦ)"</t>
  </si>
  <si>
    <t>МЦП "Развитие единой дежурно-диспетчерской службы Максатихинского района на 2013-2015 годы и реализация мероприятий по управлению зданиями и помещениями"</t>
  </si>
  <si>
    <t>0022500</t>
  </si>
  <si>
    <t>Руководитель контрольно-счетной палаты муниципального образования и его заместители</t>
  </si>
  <si>
    <t>112</t>
  </si>
  <si>
    <t xml:space="preserve"> № 342  от20.03.2013г. "О внесении изменений в решение Собрания   </t>
  </si>
  <si>
    <t>Приложение №9</t>
  </si>
  <si>
    <t>Приложение № 8</t>
  </si>
  <si>
    <t>Приложение №7</t>
  </si>
  <si>
    <t>51-3</t>
  </si>
  <si>
    <t xml:space="preserve"> №342 от 20.03.2013г. "О внесении изменений в решение Собрания   </t>
  </si>
  <si>
    <t xml:space="preserve"> № 342  от 20.03.2013г. "О внесении изменений в решение Собрания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</si>
</sst>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0"/>
  </numFmts>
  <fonts count="2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49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49" fontId="1" fillId="0" borderId="11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0" fontId="1" fillId="0" borderId="11" xfId="0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" fillId="0" borderId="11" xfId="0" applyFont="1" applyBorder="1" applyAlignment="1">
      <alignment wrapText="1"/>
    </xf>
    <xf numFmtId="49" fontId="1" fillId="0" borderId="12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 wrapText="1"/>
    </xf>
    <xf numFmtId="0" fontId="1" fillId="0" borderId="10" xfId="0" applyFont="1" applyBorder="1" applyAlignment="1" applyProtection="1">
      <alignment horizontal="right"/>
      <protection locked="0"/>
    </xf>
    <xf numFmtId="0" fontId="1" fillId="0" borderId="10" xfId="0" applyFont="1" applyBorder="1" applyAlignment="1" applyProtection="1">
      <alignment horizontal="right" wrapText="1"/>
      <protection locked="0"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 applyProtection="1">
      <alignment horizontal="right"/>
      <protection locked="0"/>
    </xf>
    <xf numFmtId="0" fontId="1" fillId="0" borderId="1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wrapText="1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9" fontId="3" fillId="0" borderId="11" xfId="0" applyNumberFormat="1" applyFont="1" applyBorder="1" applyAlignment="1">
      <alignment/>
    </xf>
    <xf numFmtId="0" fontId="0" fillId="0" borderId="0" xfId="0" applyFill="1" applyAlignment="1">
      <alignment horizontal="center" wrapText="1"/>
    </xf>
    <xf numFmtId="0" fontId="1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wrapText="1"/>
    </xf>
    <xf numFmtId="166" fontId="1" fillId="0" borderId="10" xfId="0" applyNumberFormat="1" applyFont="1" applyFill="1" applyBorder="1" applyAlignment="1">
      <alignment horizontal="right"/>
    </xf>
    <xf numFmtId="0" fontId="1" fillId="0" borderId="11" xfId="0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wrapText="1"/>
    </xf>
    <xf numFmtId="0" fontId="0" fillId="0" borderId="0" xfId="0" applyFill="1" applyAlignment="1">
      <alignment horizontal="right" wrapText="1"/>
    </xf>
    <xf numFmtId="0" fontId="1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49" fontId="1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 wrapText="1"/>
    </xf>
    <xf numFmtId="49" fontId="1" fillId="0" borderId="12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9" fontId="3" fillId="0" borderId="12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right" wrapText="1"/>
    </xf>
    <xf numFmtId="166" fontId="3" fillId="0" borderId="10" xfId="0" applyNumberFormat="1" applyFont="1" applyFill="1" applyBorder="1" applyAlignment="1">
      <alignment horizontal="right"/>
    </xf>
    <xf numFmtId="0" fontId="1" fillId="24" borderId="10" xfId="0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" fillId="24" borderId="10" xfId="0" applyFont="1" applyFill="1" applyBorder="1" applyAlignment="1">
      <alignment horizontal="right"/>
    </xf>
    <xf numFmtId="0" fontId="1" fillId="24" borderId="10" xfId="0" applyFont="1" applyFill="1" applyBorder="1" applyAlignment="1" applyProtection="1">
      <alignment horizontal="right"/>
      <protection locked="0"/>
    </xf>
    <xf numFmtId="0" fontId="3" fillId="24" borderId="10" xfId="0" applyFont="1" applyFill="1" applyBorder="1" applyAlignment="1">
      <alignment horizontal="right"/>
    </xf>
    <xf numFmtId="0" fontId="3" fillId="24" borderId="10" xfId="0" applyFont="1" applyFill="1" applyBorder="1" applyAlignment="1" applyProtection="1">
      <alignment horizontal="right"/>
      <protection locked="0"/>
    </xf>
    <xf numFmtId="0" fontId="1" fillId="24" borderId="10" xfId="0" applyFont="1" applyFill="1" applyBorder="1" applyAlignment="1" applyProtection="1">
      <alignment horizontal="right" wrapText="1"/>
      <protection locked="0"/>
    </xf>
    <xf numFmtId="0" fontId="3" fillId="24" borderId="10" xfId="0" applyFont="1" applyFill="1" applyBorder="1" applyAlignment="1" applyProtection="1">
      <alignment horizontal="right" wrapText="1"/>
      <protection locked="0"/>
    </xf>
    <xf numFmtId="0" fontId="1" fillId="24" borderId="11" xfId="0" applyFont="1" applyFill="1" applyBorder="1" applyAlignment="1">
      <alignment wrapText="1"/>
    </xf>
    <xf numFmtId="0" fontId="1" fillId="24" borderId="10" xfId="0" applyFont="1" applyFill="1" applyBorder="1" applyAlignment="1">
      <alignment wrapText="1"/>
    </xf>
    <xf numFmtId="0" fontId="3" fillId="24" borderId="10" xfId="0" applyFont="1" applyFill="1" applyBorder="1" applyAlignment="1">
      <alignment wrapText="1"/>
    </xf>
    <xf numFmtId="49" fontId="3" fillId="24" borderId="10" xfId="0" applyNumberFormat="1" applyFont="1" applyFill="1" applyBorder="1" applyAlignment="1">
      <alignment horizontal="right"/>
    </xf>
    <xf numFmtId="49" fontId="1" fillId="24" borderId="10" xfId="0" applyNumberFormat="1" applyFont="1" applyFill="1" applyBorder="1" applyAlignment="1">
      <alignment horizontal="right"/>
    </xf>
    <xf numFmtId="0" fontId="3" fillId="0" borderId="11" xfId="0" applyFont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2" fillId="0" borderId="12" xfId="0" applyFont="1" applyBorder="1" applyAlignment="1">
      <alignment/>
    </xf>
    <xf numFmtId="49" fontId="0" fillId="0" borderId="0" xfId="0" applyNumberFormat="1" applyBorder="1" applyAlignment="1">
      <alignment/>
    </xf>
    <xf numFmtId="166" fontId="1" fillId="0" borderId="11" xfId="0" applyNumberFormat="1" applyFont="1" applyFill="1" applyBorder="1" applyAlignment="1">
      <alignment horizontal="right"/>
    </xf>
    <xf numFmtId="41" fontId="6" fillId="0" borderId="10" xfId="6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3" fillId="24" borderId="0" xfId="0" applyFont="1" applyFill="1" applyBorder="1" applyAlignment="1">
      <alignment horizontal="right"/>
    </xf>
    <xf numFmtId="0" fontId="1" fillId="24" borderId="0" xfId="0" applyFont="1" applyFill="1" applyBorder="1" applyAlignment="1">
      <alignment horizontal="right"/>
    </xf>
    <xf numFmtId="0" fontId="3" fillId="24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24" borderId="0" xfId="0" applyFont="1" applyFill="1" applyBorder="1" applyAlignment="1">
      <alignment horizontal="right" wrapText="1"/>
    </xf>
    <xf numFmtId="0" fontId="0" fillId="0" borderId="0" xfId="0" applyBorder="1" applyAlignment="1">
      <alignment wrapText="1"/>
    </xf>
    <xf numFmtId="0" fontId="1" fillId="24" borderId="0" xfId="0" applyFont="1" applyFill="1" applyBorder="1" applyAlignment="1" applyProtection="1">
      <alignment horizontal="right" wrapText="1"/>
      <protection locked="0"/>
    </xf>
    <xf numFmtId="0" fontId="3" fillId="24" borderId="0" xfId="0" applyFont="1" applyFill="1" applyBorder="1" applyAlignment="1" applyProtection="1">
      <alignment horizontal="right" wrapText="1"/>
      <protection locked="0"/>
    </xf>
    <xf numFmtId="0" fontId="0" fillId="0" borderId="0" xfId="0" applyFont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24" borderId="15" xfId="0" applyFont="1" applyFill="1" applyBorder="1" applyAlignment="1">
      <alignment wrapText="1"/>
    </xf>
    <xf numFmtId="0" fontId="3" fillId="24" borderId="16" xfId="0" applyFont="1" applyFill="1" applyBorder="1" applyAlignment="1">
      <alignment wrapText="1"/>
    </xf>
    <xf numFmtId="0" fontId="1" fillId="24" borderId="15" xfId="0" applyFont="1" applyFill="1" applyBorder="1" applyAlignment="1">
      <alignment wrapText="1"/>
    </xf>
    <xf numFmtId="0" fontId="1" fillId="24" borderId="16" xfId="0" applyFont="1" applyFill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6" fillId="0" borderId="15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0" fillId="0" borderId="0" xfId="0" applyAlignment="1">
      <alignment horizontal="right"/>
    </xf>
    <xf numFmtId="171" fontId="3" fillId="0" borderId="10" xfId="0" applyNumberFormat="1" applyFont="1" applyFill="1" applyBorder="1" applyAlignment="1">
      <alignment horizontal="right"/>
    </xf>
    <xf numFmtId="171" fontId="1" fillId="0" borderId="11" xfId="0" applyNumberFormat="1" applyFont="1" applyFill="1" applyBorder="1" applyAlignment="1">
      <alignment horizontal="right"/>
    </xf>
    <xf numFmtId="171" fontId="1" fillId="0" borderId="11" xfId="0" applyNumberFormat="1" applyFont="1" applyFill="1" applyBorder="1" applyAlignment="1">
      <alignment/>
    </xf>
    <xf numFmtId="171" fontId="1" fillId="0" borderId="10" xfId="0" applyNumberFormat="1" applyFont="1" applyFill="1" applyBorder="1" applyAlignment="1">
      <alignment horizontal="right"/>
    </xf>
    <xf numFmtId="171" fontId="1" fillId="0" borderId="12" xfId="0" applyNumberFormat="1" applyFont="1" applyFill="1" applyBorder="1" applyAlignment="1">
      <alignment horizontal="right"/>
    </xf>
    <xf numFmtId="171" fontId="3" fillId="0" borderId="12" xfId="0" applyNumberFormat="1" applyFont="1" applyFill="1" applyBorder="1" applyAlignment="1">
      <alignment horizontal="right"/>
    </xf>
    <xf numFmtId="171" fontId="3" fillId="0" borderId="10" xfId="0" applyNumberFormat="1" applyFont="1" applyFill="1" applyBorder="1" applyAlignment="1">
      <alignment horizontal="right" wrapText="1"/>
    </xf>
    <xf numFmtId="171" fontId="3" fillId="0" borderId="10" xfId="0" applyNumberFormat="1" applyFont="1" applyFill="1" applyBorder="1" applyAlignment="1">
      <alignment/>
    </xf>
    <xf numFmtId="171" fontId="1" fillId="0" borderId="10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 horizontal="right" wrapText="1"/>
    </xf>
    <xf numFmtId="2" fontId="3" fillId="0" borderId="1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41" fontId="6" fillId="0" borderId="10" xfId="6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/>
    </xf>
    <xf numFmtId="0" fontId="4" fillId="0" borderId="0" xfId="42" applyAlignment="1" applyProtection="1">
      <alignment/>
      <protection/>
    </xf>
    <xf numFmtId="0" fontId="3" fillId="0" borderId="15" xfId="0" applyFont="1" applyFill="1" applyBorder="1" applyAlignment="1">
      <alignment wrapText="1"/>
    </xf>
    <xf numFmtId="0" fontId="1" fillId="22" borderId="16" xfId="0" applyFont="1" applyFill="1" applyBorder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right" wrapText="1"/>
    </xf>
    <xf numFmtId="0" fontId="3" fillId="25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1" fillId="0" borderId="16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0"/>
  <sheetViews>
    <sheetView view="pageBreakPreview" zoomScale="120" zoomScaleSheetLayoutView="120" zoomScalePageLayoutView="0" workbookViewId="0" topLeftCell="A1">
      <selection activeCell="E4" sqref="E4:F4"/>
    </sheetView>
  </sheetViews>
  <sheetFormatPr defaultColWidth="9.00390625" defaultRowHeight="12.75"/>
  <cols>
    <col min="1" max="1" width="4.625" style="0" customWidth="1"/>
    <col min="2" max="2" width="5.375" style="0" customWidth="1"/>
    <col min="3" max="3" width="8.00390625" style="131" customWidth="1"/>
    <col min="4" max="4" width="5.00390625" style="0" customWidth="1"/>
    <col min="5" max="5" width="64.625" style="11" customWidth="1"/>
    <col min="6" max="6" width="16.75390625" style="29" customWidth="1"/>
    <col min="7" max="7" width="10.375" style="0" hidden="1" customWidth="1"/>
    <col min="8" max="8" width="11.00390625" style="41" customWidth="1"/>
    <col min="9" max="9" width="9.375" style="41" bestFit="1" customWidth="1"/>
  </cols>
  <sheetData>
    <row r="1" spans="1:8" ht="12.75">
      <c r="A1" s="5"/>
      <c r="B1" s="5"/>
      <c r="C1" s="5"/>
      <c r="D1" s="5"/>
      <c r="E1" s="163" t="s">
        <v>465</v>
      </c>
      <c r="F1" s="163"/>
      <c r="H1" s="146"/>
    </row>
    <row r="2" spans="1:13" ht="12.75">
      <c r="A2" s="5"/>
      <c r="B2" s="5"/>
      <c r="C2" s="5"/>
      <c r="D2" s="5"/>
      <c r="E2" s="154" t="s">
        <v>109</v>
      </c>
      <c r="F2" s="154"/>
      <c r="G2" s="3"/>
      <c r="H2" s="3"/>
      <c r="I2" s="3"/>
      <c r="J2" s="3"/>
      <c r="K2" s="3"/>
      <c r="L2" s="3"/>
      <c r="M2" s="3"/>
    </row>
    <row r="3" spans="1:13" ht="14.25" customHeight="1">
      <c r="A3" s="5"/>
      <c r="B3" s="5"/>
      <c r="C3" s="5"/>
      <c r="D3" s="5"/>
      <c r="E3" s="154" t="s">
        <v>468</v>
      </c>
      <c r="F3" s="154"/>
      <c r="G3" s="4"/>
      <c r="H3" s="4"/>
      <c r="I3" s="4"/>
      <c r="J3" s="4"/>
      <c r="K3" s="4"/>
      <c r="L3" s="4"/>
      <c r="M3" s="4"/>
    </row>
    <row r="4" spans="1:13" ht="12.75">
      <c r="A4" s="5"/>
      <c r="B4" s="5"/>
      <c r="C4" s="5"/>
      <c r="D4" s="5"/>
      <c r="E4" s="154" t="s">
        <v>457</v>
      </c>
      <c r="F4" s="154"/>
      <c r="G4" s="4"/>
      <c r="H4" s="4"/>
      <c r="I4" s="4"/>
      <c r="J4" s="4"/>
      <c r="K4" s="4"/>
      <c r="L4" s="4"/>
      <c r="M4" s="4"/>
    </row>
    <row r="5" spans="1:13" ht="12.75">
      <c r="A5" s="6"/>
      <c r="B5" s="6"/>
      <c r="C5" s="5"/>
      <c r="D5" s="6"/>
      <c r="E5" s="154" t="s">
        <v>456</v>
      </c>
      <c r="F5" s="154"/>
      <c r="G5" s="4"/>
      <c r="H5" s="4"/>
      <c r="I5" s="4"/>
      <c r="J5" s="4"/>
      <c r="K5" s="4"/>
      <c r="L5" s="4"/>
      <c r="M5" s="4"/>
    </row>
    <row r="6" spans="1:13" ht="12.75">
      <c r="A6" s="153" t="s">
        <v>386</v>
      </c>
      <c r="B6" s="153"/>
      <c r="C6" s="153"/>
      <c r="D6" s="153"/>
      <c r="E6" s="153"/>
      <c r="F6" s="153"/>
      <c r="G6" s="4"/>
      <c r="H6" s="4"/>
      <c r="I6" s="4"/>
      <c r="J6" s="4"/>
      <c r="K6" s="4"/>
      <c r="L6" s="4"/>
      <c r="M6" s="4"/>
    </row>
    <row r="7" spans="1:6" ht="12.75">
      <c r="A7" s="153"/>
      <c r="B7" s="153"/>
      <c r="C7" s="153"/>
      <c r="D7" s="153"/>
      <c r="E7" s="153"/>
      <c r="F7" s="153"/>
    </row>
    <row r="8" spans="1:6" ht="12.75">
      <c r="A8" s="2"/>
      <c r="B8" s="2"/>
      <c r="C8" s="40"/>
      <c r="D8" s="2"/>
      <c r="E8" s="32"/>
      <c r="F8" s="2"/>
    </row>
    <row r="9" spans="1:6" ht="12.75">
      <c r="A9" s="155" t="s">
        <v>0</v>
      </c>
      <c r="B9" s="155" t="s">
        <v>1</v>
      </c>
      <c r="C9" s="157" t="s">
        <v>2</v>
      </c>
      <c r="D9" s="155" t="s">
        <v>3</v>
      </c>
      <c r="E9" s="159" t="s">
        <v>4</v>
      </c>
      <c r="F9" s="161" t="s">
        <v>5</v>
      </c>
    </row>
    <row r="10" spans="1:10" ht="12.75">
      <c r="A10" s="156"/>
      <c r="B10" s="156"/>
      <c r="C10" s="158"/>
      <c r="D10" s="156"/>
      <c r="E10" s="160"/>
      <c r="F10" s="162"/>
      <c r="G10" s="41"/>
      <c r="H10" s="97"/>
      <c r="I10" s="97"/>
      <c r="J10" s="41"/>
    </row>
    <row r="11" spans="1:10" s="23" customFormat="1" ht="12.75">
      <c r="A11" s="96"/>
      <c r="B11" s="96"/>
      <c r="C11" s="130"/>
      <c r="D11" s="96"/>
      <c r="E11" s="116" t="s">
        <v>107</v>
      </c>
      <c r="F11" s="142">
        <f>F12+F280+F333+F355+F491+F575+F315+F26</f>
        <v>270213.724</v>
      </c>
      <c r="G11" s="34"/>
      <c r="H11" s="143">
        <f>SUM(H12:H607)</f>
        <v>4096.223999999998</v>
      </c>
      <c r="I11" s="34"/>
      <c r="J11" s="101"/>
    </row>
    <row r="12" spans="1:10" ht="12.75">
      <c r="A12" s="15" t="s">
        <v>406</v>
      </c>
      <c r="B12" s="15"/>
      <c r="C12" s="15"/>
      <c r="D12" s="15"/>
      <c r="E12" s="117" t="s">
        <v>407</v>
      </c>
      <c r="F12" s="16">
        <f>F13</f>
        <v>1551</v>
      </c>
      <c r="G12" s="39"/>
      <c r="H12" s="39"/>
      <c r="I12" s="39"/>
      <c r="J12" s="41"/>
    </row>
    <row r="13" spans="1:10" s="23" customFormat="1" ht="12.75">
      <c r="A13" s="15" t="s">
        <v>406</v>
      </c>
      <c r="B13" s="60" t="s">
        <v>8</v>
      </c>
      <c r="C13" s="60"/>
      <c r="D13" s="60"/>
      <c r="E13" s="147" t="s">
        <v>27</v>
      </c>
      <c r="F13" s="45">
        <f>F14+F20</f>
        <v>1551</v>
      </c>
      <c r="G13" s="39"/>
      <c r="H13" s="39"/>
      <c r="I13" s="39"/>
      <c r="J13" s="101"/>
    </row>
    <row r="14" spans="1:10" s="23" customFormat="1" ht="22.5">
      <c r="A14" s="19" t="s">
        <v>406</v>
      </c>
      <c r="B14" s="19" t="s">
        <v>6</v>
      </c>
      <c r="C14" s="19"/>
      <c r="D14" s="42"/>
      <c r="E14" s="119" t="s">
        <v>114</v>
      </c>
      <c r="F14" s="129">
        <f>F15</f>
        <v>1288</v>
      </c>
      <c r="G14" s="102"/>
      <c r="H14" s="102"/>
      <c r="I14" s="102"/>
      <c r="J14" s="101"/>
    </row>
    <row r="15" spans="1:10" ht="12.75">
      <c r="A15" s="7" t="s">
        <v>406</v>
      </c>
      <c r="B15" s="7" t="s">
        <v>6</v>
      </c>
      <c r="C15" s="7" t="s">
        <v>116</v>
      </c>
      <c r="D15" s="7"/>
      <c r="E15" s="120" t="s">
        <v>115</v>
      </c>
      <c r="F15" s="8">
        <f>F16</f>
        <v>1288</v>
      </c>
      <c r="G15" s="40"/>
      <c r="H15" s="40"/>
      <c r="I15" s="40"/>
      <c r="J15" s="41"/>
    </row>
    <row r="16" spans="1:10" ht="33.75">
      <c r="A16" s="12" t="s">
        <v>406</v>
      </c>
      <c r="B16" s="12" t="s">
        <v>6</v>
      </c>
      <c r="C16" s="7" t="s">
        <v>116</v>
      </c>
      <c r="D16" s="7" t="s">
        <v>387</v>
      </c>
      <c r="E16" s="123" t="s">
        <v>388</v>
      </c>
      <c r="F16" s="81">
        <f>F17</f>
        <v>1288</v>
      </c>
      <c r="G16" s="103"/>
      <c r="H16" s="103"/>
      <c r="I16" s="103"/>
      <c r="J16" s="41"/>
    </row>
    <row r="17" spans="1:10" ht="12.75">
      <c r="A17" s="18" t="s">
        <v>406</v>
      </c>
      <c r="B17" s="18" t="s">
        <v>6</v>
      </c>
      <c r="C17" s="18" t="s">
        <v>116</v>
      </c>
      <c r="D17" s="7" t="s">
        <v>399</v>
      </c>
      <c r="E17" s="123" t="s">
        <v>400</v>
      </c>
      <c r="F17" s="81">
        <f>F18+F19</f>
        <v>1288</v>
      </c>
      <c r="G17" s="104"/>
      <c r="H17" s="104"/>
      <c r="I17" s="104"/>
      <c r="J17" s="41"/>
    </row>
    <row r="18" spans="1:10" ht="12.75">
      <c r="A18" s="7" t="s">
        <v>406</v>
      </c>
      <c r="B18" s="7" t="s">
        <v>6</v>
      </c>
      <c r="C18" s="7" t="s">
        <v>116</v>
      </c>
      <c r="D18" s="7" t="s">
        <v>401</v>
      </c>
      <c r="E18" s="123" t="s">
        <v>392</v>
      </c>
      <c r="F18" s="81">
        <v>1249</v>
      </c>
      <c r="G18" s="104"/>
      <c r="H18" s="104"/>
      <c r="I18" s="104"/>
      <c r="J18" s="41"/>
    </row>
    <row r="19" spans="1:10" ht="12.75" customHeight="1">
      <c r="A19" s="7" t="s">
        <v>406</v>
      </c>
      <c r="B19" s="7" t="s">
        <v>6</v>
      </c>
      <c r="C19" s="7" t="s">
        <v>116</v>
      </c>
      <c r="D19" s="7" t="s">
        <v>402</v>
      </c>
      <c r="E19" s="123" t="s">
        <v>403</v>
      </c>
      <c r="F19" s="81">
        <v>39</v>
      </c>
      <c r="G19" s="104"/>
      <c r="H19" s="104"/>
      <c r="I19" s="104"/>
      <c r="J19" s="41"/>
    </row>
    <row r="20" spans="1:10" s="23" customFormat="1" ht="33.75">
      <c r="A20" s="19" t="s">
        <v>406</v>
      </c>
      <c r="B20" s="19" t="s">
        <v>10</v>
      </c>
      <c r="C20" s="19"/>
      <c r="D20" s="19"/>
      <c r="E20" s="119" t="s">
        <v>118</v>
      </c>
      <c r="F20" s="16">
        <f>F21</f>
        <v>263</v>
      </c>
      <c r="G20" s="39"/>
      <c r="H20" s="39"/>
      <c r="I20" s="39"/>
      <c r="J20" s="101"/>
    </row>
    <row r="21" spans="1:10" ht="33.75">
      <c r="A21" s="12" t="s">
        <v>406</v>
      </c>
      <c r="B21" s="12" t="s">
        <v>10</v>
      </c>
      <c r="C21" s="12" t="s">
        <v>120</v>
      </c>
      <c r="D21" s="12"/>
      <c r="E21" s="122" t="s">
        <v>142</v>
      </c>
      <c r="F21" s="8">
        <f>F23</f>
        <v>263</v>
      </c>
      <c r="G21" s="40"/>
      <c r="H21" s="40"/>
      <c r="I21" s="40"/>
      <c r="J21" s="41"/>
    </row>
    <row r="22" spans="1:10" ht="12.75">
      <c r="A22" s="7" t="s">
        <v>406</v>
      </c>
      <c r="B22" s="7" t="s">
        <v>10</v>
      </c>
      <c r="C22" s="7" t="s">
        <v>122</v>
      </c>
      <c r="D22" s="7"/>
      <c r="E22" s="123" t="s">
        <v>123</v>
      </c>
      <c r="F22" s="21">
        <f>F23</f>
        <v>263</v>
      </c>
      <c r="G22" s="104"/>
      <c r="H22" s="104"/>
      <c r="I22" s="104"/>
      <c r="J22" s="41"/>
    </row>
    <row r="23" spans="1:10" ht="33.75">
      <c r="A23" s="12" t="s">
        <v>406</v>
      </c>
      <c r="B23" s="12" t="s">
        <v>10</v>
      </c>
      <c r="C23" s="12" t="s">
        <v>122</v>
      </c>
      <c r="D23" s="7" t="s">
        <v>387</v>
      </c>
      <c r="E23" s="123" t="s">
        <v>388</v>
      </c>
      <c r="F23" s="82">
        <f>F24</f>
        <v>263</v>
      </c>
      <c r="G23" s="103"/>
      <c r="H23" s="103"/>
      <c r="I23" s="103"/>
      <c r="J23" s="41"/>
    </row>
    <row r="24" spans="1:10" ht="12.75">
      <c r="A24" s="12" t="s">
        <v>406</v>
      </c>
      <c r="B24" s="12" t="s">
        <v>10</v>
      </c>
      <c r="C24" s="12" t="s">
        <v>122</v>
      </c>
      <c r="D24" s="7" t="s">
        <v>399</v>
      </c>
      <c r="E24" s="123" t="s">
        <v>400</v>
      </c>
      <c r="F24" s="82">
        <f>F25</f>
        <v>263</v>
      </c>
      <c r="G24" s="103"/>
      <c r="H24" s="103"/>
      <c r="I24" s="103"/>
      <c r="J24" s="41"/>
    </row>
    <row r="25" spans="1:10" ht="12.75">
      <c r="A25" s="12" t="s">
        <v>406</v>
      </c>
      <c r="B25" s="12" t="s">
        <v>10</v>
      </c>
      <c r="C25" s="12" t="s">
        <v>122</v>
      </c>
      <c r="D25" s="7" t="s">
        <v>402</v>
      </c>
      <c r="E25" s="123" t="s">
        <v>403</v>
      </c>
      <c r="F25" s="82">
        <v>263</v>
      </c>
      <c r="G25" s="103"/>
      <c r="H25" s="103"/>
      <c r="I25" s="103"/>
      <c r="J25" s="41"/>
    </row>
    <row r="26" spans="1:10" ht="12.75">
      <c r="A26" s="15">
        <v>501</v>
      </c>
      <c r="B26" s="15"/>
      <c r="C26" s="15"/>
      <c r="D26" s="15"/>
      <c r="E26" s="117" t="s">
        <v>106</v>
      </c>
      <c r="F26" s="16">
        <f>F27+F104+F140+F175+F202+F207+F256+F268</f>
        <v>38927.424</v>
      </c>
      <c r="G26" s="103"/>
      <c r="H26" s="103"/>
      <c r="I26" s="103"/>
      <c r="J26" s="41"/>
    </row>
    <row r="27" spans="1:10" ht="12.75">
      <c r="A27" s="15" t="s">
        <v>7</v>
      </c>
      <c r="B27" s="60" t="s">
        <v>8</v>
      </c>
      <c r="C27" s="60"/>
      <c r="D27" s="60"/>
      <c r="E27" s="147" t="s">
        <v>27</v>
      </c>
      <c r="F27" s="45">
        <f>F28+F57+F64+F69+F60</f>
        <v>25890</v>
      </c>
      <c r="G27" s="103"/>
      <c r="H27" s="103"/>
      <c r="I27" s="103"/>
      <c r="J27" s="41"/>
    </row>
    <row r="28" spans="1:10" s="23" customFormat="1" ht="36" customHeight="1">
      <c r="A28" s="19" t="s">
        <v>7</v>
      </c>
      <c r="B28" s="19" t="s">
        <v>11</v>
      </c>
      <c r="C28" s="19"/>
      <c r="D28" s="42"/>
      <c r="E28" s="119" t="s">
        <v>143</v>
      </c>
      <c r="F28" s="129">
        <f>F29+F47</f>
        <v>22917.2</v>
      </c>
      <c r="G28" s="102"/>
      <c r="H28" s="102"/>
      <c r="I28" s="102"/>
      <c r="J28" s="101"/>
    </row>
    <row r="29" spans="1:10" ht="33.75">
      <c r="A29" s="7" t="s">
        <v>7</v>
      </c>
      <c r="B29" s="7" t="s">
        <v>11</v>
      </c>
      <c r="C29" s="7" t="s">
        <v>120</v>
      </c>
      <c r="D29" s="7"/>
      <c r="E29" s="122" t="s">
        <v>142</v>
      </c>
      <c r="F29" s="8">
        <f>F30+F42</f>
        <v>22597.2</v>
      </c>
      <c r="G29" s="40"/>
      <c r="H29" s="40"/>
      <c r="I29" s="40"/>
      <c r="J29" s="41"/>
    </row>
    <row r="30" spans="1:10" ht="12.75">
      <c r="A30" s="7" t="s">
        <v>7</v>
      </c>
      <c r="B30" s="7" t="s">
        <v>11</v>
      </c>
      <c r="C30" s="7" t="s">
        <v>124</v>
      </c>
      <c r="D30" s="7"/>
      <c r="E30" s="123" t="s">
        <v>29</v>
      </c>
      <c r="F30" s="21">
        <f>F31+F35+F39</f>
        <v>21064.2</v>
      </c>
      <c r="G30" s="104"/>
      <c r="H30" s="104"/>
      <c r="I30" s="104"/>
      <c r="J30" s="41"/>
    </row>
    <row r="31" spans="1:10" ht="33.75">
      <c r="A31" s="7" t="s">
        <v>7</v>
      </c>
      <c r="B31" s="7" t="s">
        <v>11</v>
      </c>
      <c r="C31" s="7" t="s">
        <v>124</v>
      </c>
      <c r="D31" s="7" t="s">
        <v>387</v>
      </c>
      <c r="E31" s="123" t="s">
        <v>388</v>
      </c>
      <c r="F31" s="81">
        <f>F32</f>
        <v>15240</v>
      </c>
      <c r="G31" s="103"/>
      <c r="H31" s="103"/>
      <c r="I31" s="103"/>
      <c r="J31" s="41"/>
    </row>
    <row r="32" spans="1:10" ht="12.75">
      <c r="A32" s="7" t="s">
        <v>7</v>
      </c>
      <c r="B32" s="7" t="s">
        <v>11</v>
      </c>
      <c r="C32" s="7" t="s">
        <v>124</v>
      </c>
      <c r="D32" s="7" t="s">
        <v>399</v>
      </c>
      <c r="E32" s="123" t="s">
        <v>400</v>
      </c>
      <c r="F32" s="81">
        <f>F33+F34</f>
        <v>15240</v>
      </c>
      <c r="G32" s="103"/>
      <c r="H32" s="103"/>
      <c r="I32" s="103"/>
      <c r="J32" s="41"/>
    </row>
    <row r="33" spans="1:10" ht="12.75">
      <c r="A33" s="7" t="s">
        <v>7</v>
      </c>
      <c r="B33" s="7" t="s">
        <v>11</v>
      </c>
      <c r="C33" s="7" t="s">
        <v>124</v>
      </c>
      <c r="D33" s="7" t="s">
        <v>401</v>
      </c>
      <c r="E33" s="123" t="s">
        <v>392</v>
      </c>
      <c r="F33" s="81">
        <f>14887-276-83</f>
        <v>14528</v>
      </c>
      <c r="G33" s="103"/>
      <c r="H33" s="103">
        <f>-276-83</f>
        <v>-359</v>
      </c>
      <c r="I33" s="103"/>
      <c r="J33" s="41"/>
    </row>
    <row r="34" spans="1:10" ht="12.75">
      <c r="A34" s="7" t="s">
        <v>7</v>
      </c>
      <c r="B34" s="7" t="s">
        <v>11</v>
      </c>
      <c r="C34" s="7" t="s">
        <v>124</v>
      </c>
      <c r="D34" s="7" t="s">
        <v>402</v>
      </c>
      <c r="E34" s="123" t="s">
        <v>403</v>
      </c>
      <c r="F34" s="81">
        <f>525+67+20+100</f>
        <v>712</v>
      </c>
      <c r="G34" s="103"/>
      <c r="H34" s="103">
        <f>67+20+100</f>
        <v>187</v>
      </c>
      <c r="I34" s="103"/>
      <c r="J34" s="41"/>
    </row>
    <row r="35" spans="1:10" ht="12.75">
      <c r="A35" s="7" t="s">
        <v>7</v>
      </c>
      <c r="B35" s="7" t="s">
        <v>11</v>
      </c>
      <c r="C35" s="7" t="s">
        <v>124</v>
      </c>
      <c r="D35" s="7" t="s">
        <v>394</v>
      </c>
      <c r="E35" s="123" t="s">
        <v>395</v>
      </c>
      <c r="F35" s="81">
        <f>F36</f>
        <v>5819.2</v>
      </c>
      <c r="G35" s="103"/>
      <c r="H35" s="103"/>
      <c r="I35" s="103"/>
      <c r="J35" s="41"/>
    </row>
    <row r="36" spans="1:10" ht="12.75">
      <c r="A36" s="7" t="s">
        <v>7</v>
      </c>
      <c r="B36" s="7" t="s">
        <v>11</v>
      </c>
      <c r="C36" s="7" t="s">
        <v>124</v>
      </c>
      <c r="D36" s="7" t="s">
        <v>393</v>
      </c>
      <c r="E36" s="123" t="s">
        <v>396</v>
      </c>
      <c r="F36" s="81">
        <f>F37+F38</f>
        <v>5819.2</v>
      </c>
      <c r="G36" s="103"/>
      <c r="H36" s="103"/>
      <c r="I36" s="103"/>
      <c r="J36" s="41"/>
    </row>
    <row r="37" spans="1:10" ht="22.5">
      <c r="A37" s="7" t="s">
        <v>7</v>
      </c>
      <c r="B37" s="7" t="s">
        <v>11</v>
      </c>
      <c r="C37" s="7" t="s">
        <v>124</v>
      </c>
      <c r="D37" s="7" t="s">
        <v>397</v>
      </c>
      <c r="E37" s="123" t="s">
        <v>398</v>
      </c>
      <c r="F37" s="81">
        <f>653+100+100+91+100+200-10</f>
        <v>1234</v>
      </c>
      <c r="G37" s="103"/>
      <c r="H37" s="103">
        <f>100+100+91+100+200-10</f>
        <v>581</v>
      </c>
      <c r="I37" s="103"/>
      <c r="J37" s="41"/>
    </row>
    <row r="38" spans="1:10" ht="12.75">
      <c r="A38" s="7" t="s">
        <v>7</v>
      </c>
      <c r="B38" s="7" t="s">
        <v>11</v>
      </c>
      <c r="C38" s="7" t="s">
        <v>124</v>
      </c>
      <c r="D38" s="7" t="s">
        <v>277</v>
      </c>
      <c r="E38" s="123" t="s">
        <v>278</v>
      </c>
      <c r="F38" s="81">
        <f>7421-787+400-430-860-377.8-13-67-20-200-100-191-200+10</f>
        <v>4585.2</v>
      </c>
      <c r="G38" s="103"/>
      <c r="H38" s="103">
        <f>-860-377.8-13-67-20-200-100-191-200+10</f>
        <v>-2018.8</v>
      </c>
      <c r="I38" s="103"/>
      <c r="J38" s="41"/>
    </row>
    <row r="39" spans="1:10" ht="12.75">
      <c r="A39" s="7" t="s">
        <v>7</v>
      </c>
      <c r="B39" s="7" t="s">
        <v>11</v>
      </c>
      <c r="C39" s="7" t="s">
        <v>124</v>
      </c>
      <c r="D39" s="7" t="s">
        <v>408</v>
      </c>
      <c r="E39" s="122" t="s">
        <v>409</v>
      </c>
      <c r="F39" s="81">
        <f>F40</f>
        <v>5</v>
      </c>
      <c r="G39" s="103"/>
      <c r="H39" s="103"/>
      <c r="I39" s="103"/>
      <c r="J39" s="41"/>
    </row>
    <row r="40" spans="1:10" ht="12.75">
      <c r="A40" s="7" t="s">
        <v>7</v>
      </c>
      <c r="B40" s="7" t="s">
        <v>11</v>
      </c>
      <c r="C40" s="7" t="s">
        <v>124</v>
      </c>
      <c r="D40" s="7" t="s">
        <v>410</v>
      </c>
      <c r="E40" s="122" t="s">
        <v>411</v>
      </c>
      <c r="F40" s="81">
        <f>F41</f>
        <v>5</v>
      </c>
      <c r="G40" s="103"/>
      <c r="H40" s="103"/>
      <c r="I40" s="103"/>
      <c r="J40" s="41"/>
    </row>
    <row r="41" spans="1:10" ht="12.75">
      <c r="A41" s="7" t="s">
        <v>7</v>
      </c>
      <c r="B41" s="7" t="s">
        <v>11</v>
      </c>
      <c r="C41" s="7" t="s">
        <v>124</v>
      </c>
      <c r="D41" s="7" t="s">
        <v>306</v>
      </c>
      <c r="E41" s="122" t="s">
        <v>307</v>
      </c>
      <c r="F41" s="81">
        <v>5</v>
      </c>
      <c r="G41" s="103"/>
      <c r="H41" s="103"/>
      <c r="I41" s="103"/>
      <c r="J41" s="41"/>
    </row>
    <row r="42" spans="1:10" ht="22.5">
      <c r="A42" s="7" t="s">
        <v>7</v>
      </c>
      <c r="B42" s="7" t="s">
        <v>11</v>
      </c>
      <c r="C42" s="7" t="s">
        <v>175</v>
      </c>
      <c r="D42" s="7"/>
      <c r="E42" s="122" t="s">
        <v>176</v>
      </c>
      <c r="F42" s="21">
        <f>F43</f>
        <v>1533</v>
      </c>
      <c r="G42" s="104"/>
      <c r="H42" s="104"/>
      <c r="I42" s="104"/>
      <c r="J42" s="41"/>
    </row>
    <row r="43" spans="1:10" ht="33.75">
      <c r="A43" s="7" t="s">
        <v>7</v>
      </c>
      <c r="B43" s="7" t="s">
        <v>11</v>
      </c>
      <c r="C43" s="7" t="s">
        <v>175</v>
      </c>
      <c r="D43" s="7" t="s">
        <v>387</v>
      </c>
      <c r="E43" s="123" t="s">
        <v>388</v>
      </c>
      <c r="F43" s="81">
        <f>F44</f>
        <v>1533</v>
      </c>
      <c r="G43" s="104"/>
      <c r="H43" s="104"/>
      <c r="I43" s="103"/>
      <c r="J43" s="41"/>
    </row>
    <row r="44" spans="1:10" ht="15.75" customHeight="1">
      <c r="A44" s="7" t="s">
        <v>7</v>
      </c>
      <c r="B44" s="7" t="s">
        <v>11</v>
      </c>
      <c r="C44" s="7" t="s">
        <v>175</v>
      </c>
      <c r="D44" s="7" t="s">
        <v>399</v>
      </c>
      <c r="E44" s="123" t="s">
        <v>400</v>
      </c>
      <c r="F44" s="81">
        <f>F45+F46</f>
        <v>1533</v>
      </c>
      <c r="G44" s="104"/>
      <c r="H44" s="104"/>
      <c r="I44" s="103"/>
      <c r="J44" s="41"/>
    </row>
    <row r="45" spans="1:10" ht="12.75">
      <c r="A45" s="7" t="s">
        <v>7</v>
      </c>
      <c r="B45" s="7" t="s">
        <v>11</v>
      </c>
      <c r="C45" s="7" t="s">
        <v>175</v>
      </c>
      <c r="D45" s="7" t="s">
        <v>401</v>
      </c>
      <c r="E45" s="123" t="s">
        <v>392</v>
      </c>
      <c r="F45" s="81">
        <v>1494</v>
      </c>
      <c r="G45" s="104"/>
      <c r="H45" s="104"/>
      <c r="I45" s="103"/>
      <c r="J45" s="41"/>
    </row>
    <row r="46" spans="1:10" ht="12.75">
      <c r="A46" s="7" t="s">
        <v>7</v>
      </c>
      <c r="B46" s="7" t="s">
        <v>11</v>
      </c>
      <c r="C46" s="7" t="s">
        <v>175</v>
      </c>
      <c r="D46" s="7" t="s">
        <v>402</v>
      </c>
      <c r="E46" s="123" t="s">
        <v>403</v>
      </c>
      <c r="F46" s="81">
        <v>39</v>
      </c>
      <c r="G46" s="104"/>
      <c r="H46" s="104"/>
      <c r="I46" s="103"/>
      <c r="J46" s="41"/>
    </row>
    <row r="47" spans="1:10" ht="12.75">
      <c r="A47" s="7" t="s">
        <v>7</v>
      </c>
      <c r="B47" s="7" t="s">
        <v>11</v>
      </c>
      <c r="C47" s="7" t="s">
        <v>108</v>
      </c>
      <c r="D47" s="7"/>
      <c r="E47" s="124" t="s">
        <v>110</v>
      </c>
      <c r="F47" s="21">
        <f>F48</f>
        <v>319.99999999999994</v>
      </c>
      <c r="G47" s="104"/>
      <c r="H47" s="104"/>
      <c r="I47" s="104"/>
      <c r="J47" s="41"/>
    </row>
    <row r="48" spans="1:10" ht="33.75">
      <c r="A48" s="7" t="s">
        <v>7</v>
      </c>
      <c r="B48" s="7" t="s">
        <v>11</v>
      </c>
      <c r="C48" s="7" t="s">
        <v>266</v>
      </c>
      <c r="D48" s="7"/>
      <c r="E48" s="122" t="s">
        <v>267</v>
      </c>
      <c r="F48" s="21">
        <f>F49+F53</f>
        <v>319.99999999999994</v>
      </c>
      <c r="G48" s="104"/>
      <c r="H48" s="104"/>
      <c r="I48" s="104"/>
      <c r="J48" s="41"/>
    </row>
    <row r="49" spans="1:10" ht="33.75">
      <c r="A49" s="7" t="s">
        <v>7</v>
      </c>
      <c r="B49" s="7" t="s">
        <v>11</v>
      </c>
      <c r="C49" s="7" t="s">
        <v>266</v>
      </c>
      <c r="D49" s="7" t="s">
        <v>387</v>
      </c>
      <c r="E49" s="123" t="s">
        <v>388</v>
      </c>
      <c r="F49" s="21">
        <f>F50</f>
        <v>291.59999999999997</v>
      </c>
      <c r="G49" s="104"/>
      <c r="H49" s="104"/>
      <c r="I49" s="104"/>
      <c r="J49" s="41"/>
    </row>
    <row r="50" spans="1:10" ht="12.75">
      <c r="A50" s="7" t="s">
        <v>7</v>
      </c>
      <c r="B50" s="7" t="s">
        <v>11</v>
      </c>
      <c r="C50" s="7" t="s">
        <v>266</v>
      </c>
      <c r="D50" s="7" t="s">
        <v>399</v>
      </c>
      <c r="E50" s="123" t="s">
        <v>400</v>
      </c>
      <c r="F50" s="21">
        <f>F51+F52</f>
        <v>291.59999999999997</v>
      </c>
      <c r="G50" s="104"/>
      <c r="H50" s="104"/>
      <c r="I50" s="104"/>
      <c r="J50" s="41"/>
    </row>
    <row r="51" spans="1:10" ht="12.75">
      <c r="A51" s="7" t="s">
        <v>7</v>
      </c>
      <c r="B51" s="7" t="s">
        <v>11</v>
      </c>
      <c r="C51" s="7" t="s">
        <v>266</v>
      </c>
      <c r="D51" s="7" t="s">
        <v>401</v>
      </c>
      <c r="E51" s="123" t="s">
        <v>392</v>
      </c>
      <c r="F51" s="21">
        <v>269.9</v>
      </c>
      <c r="G51" s="104"/>
      <c r="H51" s="104"/>
      <c r="I51" s="104"/>
      <c r="J51" s="41"/>
    </row>
    <row r="52" spans="1:10" ht="12.75">
      <c r="A52" s="7" t="s">
        <v>7</v>
      </c>
      <c r="B52" s="7" t="s">
        <v>11</v>
      </c>
      <c r="C52" s="7" t="s">
        <v>266</v>
      </c>
      <c r="D52" s="7" t="s">
        <v>402</v>
      </c>
      <c r="E52" s="123" t="s">
        <v>403</v>
      </c>
      <c r="F52" s="21">
        <v>21.7</v>
      </c>
      <c r="G52" s="104"/>
      <c r="H52" s="104"/>
      <c r="I52" s="104"/>
      <c r="J52" s="41"/>
    </row>
    <row r="53" spans="1:10" ht="12.75">
      <c r="A53" s="7" t="s">
        <v>7</v>
      </c>
      <c r="B53" s="7" t="s">
        <v>11</v>
      </c>
      <c r="C53" s="7" t="s">
        <v>266</v>
      </c>
      <c r="D53" s="37" t="s">
        <v>394</v>
      </c>
      <c r="E53" s="124" t="s">
        <v>395</v>
      </c>
      <c r="F53" s="21">
        <f>F54</f>
        <v>28.400000000000002</v>
      </c>
      <c r="G53" s="104"/>
      <c r="H53" s="104"/>
      <c r="I53" s="104"/>
      <c r="J53" s="41"/>
    </row>
    <row r="54" spans="1:10" ht="12.75">
      <c r="A54" s="7" t="s">
        <v>7</v>
      </c>
      <c r="B54" s="7" t="s">
        <v>11</v>
      </c>
      <c r="C54" s="7" t="s">
        <v>266</v>
      </c>
      <c r="D54" s="37" t="s">
        <v>393</v>
      </c>
      <c r="E54" s="124" t="s">
        <v>396</v>
      </c>
      <c r="F54" s="21">
        <f>F55+F56</f>
        <v>28.400000000000002</v>
      </c>
      <c r="G54" s="104"/>
      <c r="H54" s="104"/>
      <c r="I54" s="104"/>
      <c r="J54" s="41"/>
    </row>
    <row r="55" spans="1:10" ht="22.5">
      <c r="A55" s="7" t="s">
        <v>7</v>
      </c>
      <c r="B55" s="7" t="s">
        <v>11</v>
      </c>
      <c r="C55" s="7" t="s">
        <v>266</v>
      </c>
      <c r="D55" s="37" t="s">
        <v>397</v>
      </c>
      <c r="E55" s="124" t="s">
        <v>398</v>
      </c>
      <c r="F55" s="21">
        <v>3.6</v>
      </c>
      <c r="G55" s="104"/>
      <c r="H55" s="104"/>
      <c r="I55" s="104"/>
      <c r="J55" s="41"/>
    </row>
    <row r="56" spans="1:10" ht="12.75">
      <c r="A56" s="7" t="s">
        <v>7</v>
      </c>
      <c r="B56" s="7" t="s">
        <v>11</v>
      </c>
      <c r="C56" s="7" t="s">
        <v>266</v>
      </c>
      <c r="D56" s="37" t="s">
        <v>277</v>
      </c>
      <c r="E56" s="124" t="s">
        <v>278</v>
      </c>
      <c r="F56" s="21">
        <v>24.8</v>
      </c>
      <c r="G56" s="104"/>
      <c r="H56" s="104"/>
      <c r="I56" s="104"/>
      <c r="J56" s="41"/>
    </row>
    <row r="57" spans="1:10" s="23" customFormat="1" ht="12.75" hidden="1">
      <c r="A57" s="15" t="s">
        <v>7</v>
      </c>
      <c r="B57" s="15" t="s">
        <v>12</v>
      </c>
      <c r="C57" s="15"/>
      <c r="D57" s="15"/>
      <c r="E57" s="118" t="s">
        <v>30</v>
      </c>
      <c r="F57" s="16">
        <f>F58</f>
        <v>0</v>
      </c>
      <c r="G57" s="39"/>
      <c r="H57" s="39"/>
      <c r="I57" s="39"/>
      <c r="J57" s="101"/>
    </row>
    <row r="58" spans="1:10" ht="22.5" hidden="1">
      <c r="A58" s="7" t="s">
        <v>7</v>
      </c>
      <c r="B58" s="7" t="s">
        <v>12</v>
      </c>
      <c r="C58" s="7" t="s">
        <v>125</v>
      </c>
      <c r="D58" s="7"/>
      <c r="E58" s="120" t="s">
        <v>144</v>
      </c>
      <c r="F58" s="8">
        <f>F59</f>
        <v>0</v>
      </c>
      <c r="G58" s="40"/>
      <c r="H58" s="40"/>
      <c r="I58" s="40"/>
      <c r="J58" s="41"/>
    </row>
    <row r="59" spans="1:10" ht="23.25" customHeight="1" hidden="1">
      <c r="A59" s="12" t="s">
        <v>7</v>
      </c>
      <c r="B59" s="12" t="s">
        <v>12</v>
      </c>
      <c r="C59" s="7" t="s">
        <v>125</v>
      </c>
      <c r="D59" s="12" t="s">
        <v>263</v>
      </c>
      <c r="E59" s="121" t="s">
        <v>117</v>
      </c>
      <c r="F59" s="21"/>
      <c r="G59" s="104"/>
      <c r="H59" s="104"/>
      <c r="I59" s="103"/>
      <c r="J59" s="41"/>
    </row>
    <row r="60" spans="1:10" ht="15" customHeight="1">
      <c r="A60" s="12" t="s">
        <v>7</v>
      </c>
      <c r="B60" s="60" t="s">
        <v>418</v>
      </c>
      <c r="C60" s="60"/>
      <c r="D60" s="60"/>
      <c r="E60" s="54" t="s">
        <v>419</v>
      </c>
      <c r="F60" s="21">
        <f>F61</f>
        <v>1000</v>
      </c>
      <c r="G60" s="104"/>
      <c r="H60" s="104"/>
      <c r="I60" s="103"/>
      <c r="J60" s="41"/>
    </row>
    <row r="61" spans="1:10" ht="13.5" customHeight="1">
      <c r="A61" s="12" t="s">
        <v>7</v>
      </c>
      <c r="B61" s="37" t="s">
        <v>418</v>
      </c>
      <c r="C61" s="37" t="s">
        <v>420</v>
      </c>
      <c r="D61" s="37"/>
      <c r="E61" s="26" t="s">
        <v>421</v>
      </c>
      <c r="F61" s="21">
        <f>F62</f>
        <v>1000</v>
      </c>
      <c r="G61" s="104"/>
      <c r="H61" s="104"/>
      <c r="I61" s="103"/>
      <c r="J61" s="41"/>
    </row>
    <row r="62" spans="1:10" ht="15" customHeight="1">
      <c r="A62" s="7" t="s">
        <v>7</v>
      </c>
      <c r="B62" s="37" t="s">
        <v>418</v>
      </c>
      <c r="C62" s="37" t="s">
        <v>422</v>
      </c>
      <c r="D62" s="145"/>
      <c r="E62" s="26" t="s">
        <v>423</v>
      </c>
      <c r="F62" s="21">
        <f>F63</f>
        <v>1000</v>
      </c>
      <c r="G62" s="104"/>
      <c r="H62" s="104"/>
      <c r="I62" s="103"/>
      <c r="J62" s="41"/>
    </row>
    <row r="63" spans="1:10" ht="13.5" customHeight="1">
      <c r="A63" s="7" t="s">
        <v>7</v>
      </c>
      <c r="B63" s="37" t="s">
        <v>418</v>
      </c>
      <c r="C63" s="37" t="s">
        <v>422</v>
      </c>
      <c r="D63" s="37" t="s">
        <v>264</v>
      </c>
      <c r="E63" s="26" t="s">
        <v>431</v>
      </c>
      <c r="F63" s="27">
        <v>1000</v>
      </c>
      <c r="G63" s="104"/>
      <c r="H63" s="104"/>
      <c r="I63" s="103"/>
      <c r="J63" s="41"/>
    </row>
    <row r="64" spans="1:10" s="23" customFormat="1" ht="16.5" customHeight="1">
      <c r="A64" s="15" t="s">
        <v>7</v>
      </c>
      <c r="B64" s="90" t="s">
        <v>126</v>
      </c>
      <c r="C64" s="15"/>
      <c r="D64" s="15"/>
      <c r="E64" s="118" t="s">
        <v>31</v>
      </c>
      <c r="F64" s="83">
        <f>F65</f>
        <v>200</v>
      </c>
      <c r="G64" s="105"/>
      <c r="H64" s="105"/>
      <c r="I64" s="105"/>
      <c r="J64" s="101"/>
    </row>
    <row r="65" spans="1:10" ht="12.75">
      <c r="A65" s="7" t="s">
        <v>7</v>
      </c>
      <c r="B65" s="91" t="s">
        <v>126</v>
      </c>
      <c r="C65" s="7" t="s">
        <v>13</v>
      </c>
      <c r="D65" s="7"/>
      <c r="E65" s="123" t="s">
        <v>31</v>
      </c>
      <c r="F65" s="81">
        <f>F66</f>
        <v>200</v>
      </c>
      <c r="G65" s="106"/>
      <c r="H65" s="106"/>
      <c r="I65" s="106"/>
      <c r="J65" s="41"/>
    </row>
    <row r="66" spans="1:10" ht="12.75">
      <c r="A66" s="7" t="s">
        <v>7</v>
      </c>
      <c r="B66" s="91" t="s">
        <v>126</v>
      </c>
      <c r="C66" s="7" t="s">
        <v>145</v>
      </c>
      <c r="D66" s="7"/>
      <c r="E66" s="123" t="s">
        <v>111</v>
      </c>
      <c r="F66" s="82">
        <f>F67</f>
        <v>200</v>
      </c>
      <c r="G66" s="103"/>
      <c r="H66" s="103"/>
      <c r="I66" s="103"/>
      <c r="J66" s="41"/>
    </row>
    <row r="67" spans="1:10" ht="12.75">
      <c r="A67" s="7" t="s">
        <v>7</v>
      </c>
      <c r="B67" s="91" t="s">
        <v>126</v>
      </c>
      <c r="C67" s="7" t="s">
        <v>145</v>
      </c>
      <c r="D67" s="7" t="s">
        <v>408</v>
      </c>
      <c r="E67" s="122" t="s">
        <v>409</v>
      </c>
      <c r="F67" s="82">
        <f>F68</f>
        <v>200</v>
      </c>
      <c r="G67" s="103"/>
      <c r="H67" s="103"/>
      <c r="I67" s="103"/>
      <c r="J67" s="41"/>
    </row>
    <row r="68" spans="1:10" ht="12.75">
      <c r="A68" s="7" t="s">
        <v>7</v>
      </c>
      <c r="B68" s="91" t="s">
        <v>126</v>
      </c>
      <c r="C68" s="7" t="s">
        <v>145</v>
      </c>
      <c r="D68" s="7" t="s">
        <v>264</v>
      </c>
      <c r="E68" s="123" t="s">
        <v>265</v>
      </c>
      <c r="F68" s="82">
        <v>200</v>
      </c>
      <c r="G68" s="103"/>
      <c r="H68" s="103"/>
      <c r="I68" s="103"/>
      <c r="J68" s="41"/>
    </row>
    <row r="69" spans="1:10" s="23" customFormat="1" ht="12.75">
      <c r="A69" s="15" t="s">
        <v>7</v>
      </c>
      <c r="B69" s="15" t="s">
        <v>206</v>
      </c>
      <c r="C69" s="15"/>
      <c r="D69" s="15"/>
      <c r="E69" s="118" t="s">
        <v>32</v>
      </c>
      <c r="F69" s="83">
        <f>F80+F84+F70+F92</f>
        <v>1772.8</v>
      </c>
      <c r="G69" s="105"/>
      <c r="H69" s="105"/>
      <c r="I69" s="105"/>
      <c r="J69" s="101"/>
    </row>
    <row r="70" spans="1:10" ht="33.75">
      <c r="A70" s="7" t="s">
        <v>7</v>
      </c>
      <c r="B70" s="7" t="s">
        <v>206</v>
      </c>
      <c r="C70" s="12" t="s">
        <v>120</v>
      </c>
      <c r="D70" s="12"/>
      <c r="E70" s="123" t="s">
        <v>142</v>
      </c>
      <c r="F70" s="8">
        <f>F71</f>
        <v>263</v>
      </c>
      <c r="G70" s="40"/>
      <c r="H70" s="40"/>
      <c r="I70" s="40"/>
      <c r="J70" s="41"/>
    </row>
    <row r="71" spans="1:10" ht="12.75">
      <c r="A71" s="7" t="s">
        <v>7</v>
      </c>
      <c r="B71" s="7" t="s">
        <v>206</v>
      </c>
      <c r="C71" s="12" t="s">
        <v>124</v>
      </c>
      <c r="D71" s="12"/>
      <c r="E71" s="123" t="s">
        <v>29</v>
      </c>
      <c r="F71" s="8">
        <f>F72+F76</f>
        <v>263</v>
      </c>
      <c r="G71" s="40"/>
      <c r="H71" s="40"/>
      <c r="I71" s="40"/>
      <c r="J71" s="41"/>
    </row>
    <row r="72" spans="1:10" ht="33.75">
      <c r="A72" s="7" t="s">
        <v>7</v>
      </c>
      <c r="B72" s="7" t="s">
        <v>206</v>
      </c>
      <c r="C72" s="12" t="s">
        <v>124</v>
      </c>
      <c r="D72" s="7" t="s">
        <v>387</v>
      </c>
      <c r="E72" s="123" t="s">
        <v>388</v>
      </c>
      <c r="F72" s="81">
        <f>F73</f>
        <v>216.815</v>
      </c>
      <c r="G72" s="40"/>
      <c r="H72" s="40"/>
      <c r="I72" s="40"/>
      <c r="J72" s="41"/>
    </row>
    <row r="73" spans="1:10" ht="12.75">
      <c r="A73" s="7" t="s">
        <v>7</v>
      </c>
      <c r="B73" s="7" t="s">
        <v>206</v>
      </c>
      <c r="C73" s="12" t="s">
        <v>124</v>
      </c>
      <c r="D73" s="7" t="s">
        <v>399</v>
      </c>
      <c r="E73" s="123" t="s">
        <v>400</v>
      </c>
      <c r="F73" s="81">
        <f>F74+F75</f>
        <v>216.815</v>
      </c>
      <c r="G73" s="40"/>
      <c r="H73" s="40"/>
      <c r="I73" s="40"/>
      <c r="J73" s="41"/>
    </row>
    <row r="74" spans="1:10" ht="12.75">
      <c r="A74" s="7" t="s">
        <v>7</v>
      </c>
      <c r="B74" s="7" t="s">
        <v>206</v>
      </c>
      <c r="C74" s="12" t="s">
        <v>124</v>
      </c>
      <c r="D74" s="7" t="s">
        <v>401</v>
      </c>
      <c r="E74" s="123" t="s">
        <v>392</v>
      </c>
      <c r="F74" s="81">
        <v>195.1</v>
      </c>
      <c r="G74" s="40"/>
      <c r="H74" s="40"/>
      <c r="I74" s="40"/>
      <c r="J74" s="41"/>
    </row>
    <row r="75" spans="1:10" ht="12.75">
      <c r="A75" s="7" t="s">
        <v>7</v>
      </c>
      <c r="B75" s="7" t="s">
        <v>206</v>
      </c>
      <c r="C75" s="12" t="s">
        <v>124</v>
      </c>
      <c r="D75" s="7" t="s">
        <v>402</v>
      </c>
      <c r="E75" s="123" t="s">
        <v>403</v>
      </c>
      <c r="F75" s="81">
        <f>21.8-0.085</f>
        <v>21.715</v>
      </c>
      <c r="G75" s="40"/>
      <c r="H75" s="40">
        <v>-0.085</v>
      </c>
      <c r="I75" s="40"/>
      <c r="J75" s="41"/>
    </row>
    <row r="76" spans="1:10" ht="12.75">
      <c r="A76" s="7" t="s">
        <v>7</v>
      </c>
      <c r="B76" s="7" t="s">
        <v>206</v>
      </c>
      <c r="C76" s="12" t="s">
        <v>124</v>
      </c>
      <c r="D76" s="7" t="s">
        <v>394</v>
      </c>
      <c r="E76" s="123" t="s">
        <v>395</v>
      </c>
      <c r="F76" s="81">
        <f>F77</f>
        <v>46.185</v>
      </c>
      <c r="G76" s="40"/>
      <c r="H76" s="40"/>
      <c r="I76" s="40"/>
      <c r="J76" s="41"/>
    </row>
    <row r="77" spans="1:10" ht="12.75">
      <c r="A77" s="7" t="s">
        <v>7</v>
      </c>
      <c r="B77" s="7" t="s">
        <v>206</v>
      </c>
      <c r="C77" s="12" t="s">
        <v>124</v>
      </c>
      <c r="D77" s="7" t="s">
        <v>393</v>
      </c>
      <c r="E77" s="123" t="s">
        <v>396</v>
      </c>
      <c r="F77" s="81">
        <f>F78+F79</f>
        <v>46.185</v>
      </c>
      <c r="G77" s="40"/>
      <c r="H77" s="40"/>
      <c r="I77" s="40"/>
      <c r="J77" s="41"/>
    </row>
    <row r="78" spans="1:10" ht="22.5">
      <c r="A78" s="7" t="s">
        <v>7</v>
      </c>
      <c r="B78" s="7" t="s">
        <v>206</v>
      </c>
      <c r="C78" s="12" t="s">
        <v>124</v>
      </c>
      <c r="D78" s="7" t="s">
        <v>397</v>
      </c>
      <c r="E78" s="123" t="s">
        <v>398</v>
      </c>
      <c r="F78" s="81">
        <f>4.8+13+0.085</f>
        <v>17.885</v>
      </c>
      <c r="G78" s="40"/>
      <c r="H78" s="40">
        <f>13+0.085</f>
        <v>13.085</v>
      </c>
      <c r="I78" s="40"/>
      <c r="J78" s="41"/>
    </row>
    <row r="79" spans="1:10" ht="12.75">
      <c r="A79" s="7" t="s">
        <v>7</v>
      </c>
      <c r="B79" s="7" t="s">
        <v>206</v>
      </c>
      <c r="C79" s="12" t="s">
        <v>124</v>
      </c>
      <c r="D79" s="7" t="s">
        <v>277</v>
      </c>
      <c r="E79" s="123" t="s">
        <v>278</v>
      </c>
      <c r="F79" s="81">
        <v>28.3</v>
      </c>
      <c r="G79" s="40"/>
      <c r="H79" s="40"/>
      <c r="I79" s="40"/>
      <c r="J79" s="41"/>
    </row>
    <row r="80" spans="1:10" ht="22.5">
      <c r="A80" s="7" t="s">
        <v>7</v>
      </c>
      <c r="B80" s="7" t="s">
        <v>206</v>
      </c>
      <c r="C80" s="12" t="s">
        <v>14</v>
      </c>
      <c r="D80" s="12"/>
      <c r="E80" s="123" t="s">
        <v>33</v>
      </c>
      <c r="F80" s="21">
        <f>F81</f>
        <v>35</v>
      </c>
      <c r="G80" s="104"/>
      <c r="H80" s="104"/>
      <c r="I80" s="104"/>
      <c r="J80" s="41"/>
    </row>
    <row r="81" spans="1:10" ht="12.75">
      <c r="A81" s="12" t="s">
        <v>7</v>
      </c>
      <c r="B81" s="7" t="s">
        <v>206</v>
      </c>
      <c r="C81" s="12" t="s">
        <v>131</v>
      </c>
      <c r="D81" s="12"/>
      <c r="E81" s="122" t="s">
        <v>34</v>
      </c>
      <c r="F81" s="8">
        <f>F83</f>
        <v>35</v>
      </c>
      <c r="G81" s="40"/>
      <c r="H81" s="40"/>
      <c r="I81" s="40"/>
      <c r="J81" s="41"/>
    </row>
    <row r="82" spans="1:10" ht="12.75">
      <c r="A82" s="12" t="s">
        <v>7</v>
      </c>
      <c r="B82" s="7" t="s">
        <v>206</v>
      </c>
      <c r="C82" s="12" t="s">
        <v>186</v>
      </c>
      <c r="D82" s="12"/>
      <c r="E82" s="122" t="s">
        <v>187</v>
      </c>
      <c r="F82" s="8">
        <f>F83</f>
        <v>35</v>
      </c>
      <c r="G82" s="40"/>
      <c r="H82" s="40"/>
      <c r="I82" s="40"/>
      <c r="J82" s="41"/>
    </row>
    <row r="83" spans="1:10" ht="12.75">
      <c r="A83" s="7" t="s">
        <v>7</v>
      </c>
      <c r="B83" s="7" t="s">
        <v>206</v>
      </c>
      <c r="C83" s="10" t="s">
        <v>186</v>
      </c>
      <c r="D83" s="10" t="s">
        <v>277</v>
      </c>
      <c r="E83" s="122" t="s">
        <v>278</v>
      </c>
      <c r="F83" s="8">
        <v>35</v>
      </c>
      <c r="G83" s="40"/>
      <c r="H83" s="40"/>
      <c r="I83" s="103"/>
      <c r="J83" s="41"/>
    </row>
    <row r="84" spans="1:10" ht="12.75">
      <c r="A84" s="7" t="s">
        <v>7</v>
      </c>
      <c r="B84" s="7" t="s">
        <v>206</v>
      </c>
      <c r="C84" s="10" t="s">
        <v>108</v>
      </c>
      <c r="D84" s="10"/>
      <c r="E84" s="124" t="s">
        <v>110</v>
      </c>
      <c r="F84" s="28">
        <f>F85</f>
        <v>164.8</v>
      </c>
      <c r="G84" s="78"/>
      <c r="H84" s="78"/>
      <c r="I84" s="78"/>
      <c r="J84" s="41"/>
    </row>
    <row r="85" spans="1:10" ht="33.75">
      <c r="A85" s="7" t="s">
        <v>7</v>
      </c>
      <c r="B85" s="7" t="s">
        <v>206</v>
      </c>
      <c r="C85" s="10" t="s">
        <v>242</v>
      </c>
      <c r="D85" s="10"/>
      <c r="E85" s="124" t="s">
        <v>243</v>
      </c>
      <c r="F85" s="28">
        <f>F86+F89</f>
        <v>164.8</v>
      </c>
      <c r="G85" s="78"/>
      <c r="H85" s="78"/>
      <c r="I85" s="78"/>
      <c r="J85" s="41"/>
    </row>
    <row r="86" spans="1:10" ht="33.75">
      <c r="A86" s="7" t="s">
        <v>7</v>
      </c>
      <c r="B86" s="7" t="s">
        <v>206</v>
      </c>
      <c r="C86" s="10" t="s">
        <v>242</v>
      </c>
      <c r="D86" s="10" t="s">
        <v>387</v>
      </c>
      <c r="E86" s="123" t="s">
        <v>388</v>
      </c>
      <c r="F86" s="28">
        <f>F87</f>
        <v>101.9</v>
      </c>
      <c r="G86" s="78"/>
      <c r="H86" s="78"/>
      <c r="I86" s="103"/>
      <c r="J86" s="41"/>
    </row>
    <row r="87" spans="1:10" ht="12.75">
      <c r="A87" s="7" t="s">
        <v>7</v>
      </c>
      <c r="B87" s="7" t="s">
        <v>206</v>
      </c>
      <c r="C87" s="10" t="s">
        <v>242</v>
      </c>
      <c r="D87" s="10" t="s">
        <v>399</v>
      </c>
      <c r="E87" s="123" t="s">
        <v>400</v>
      </c>
      <c r="F87" s="28">
        <f>F88</f>
        <v>101.9</v>
      </c>
      <c r="G87" s="78"/>
      <c r="H87" s="78"/>
      <c r="I87" s="103"/>
      <c r="J87" s="41"/>
    </row>
    <row r="88" spans="1:10" ht="12.75">
      <c r="A88" s="7" t="s">
        <v>7</v>
      </c>
      <c r="B88" s="7" t="s">
        <v>206</v>
      </c>
      <c r="C88" s="10" t="s">
        <v>242</v>
      </c>
      <c r="D88" s="10" t="s">
        <v>401</v>
      </c>
      <c r="E88" s="123" t="s">
        <v>392</v>
      </c>
      <c r="F88" s="28">
        <v>101.9</v>
      </c>
      <c r="G88" s="78"/>
      <c r="H88" s="78"/>
      <c r="I88" s="103"/>
      <c r="J88" s="41"/>
    </row>
    <row r="89" spans="1:10" ht="12.75">
      <c r="A89" s="7" t="s">
        <v>7</v>
      </c>
      <c r="B89" s="7" t="s">
        <v>206</v>
      </c>
      <c r="C89" s="10" t="s">
        <v>242</v>
      </c>
      <c r="D89" s="10" t="s">
        <v>394</v>
      </c>
      <c r="E89" s="124" t="s">
        <v>395</v>
      </c>
      <c r="F89" s="28">
        <f>F90</f>
        <v>62.9</v>
      </c>
      <c r="G89" s="78"/>
      <c r="H89" s="78"/>
      <c r="I89" s="103"/>
      <c r="J89" s="41"/>
    </row>
    <row r="90" spans="1:10" ht="12.75">
      <c r="A90" s="7" t="s">
        <v>7</v>
      </c>
      <c r="B90" s="7" t="s">
        <v>206</v>
      </c>
      <c r="C90" s="10" t="s">
        <v>242</v>
      </c>
      <c r="D90" s="10" t="s">
        <v>393</v>
      </c>
      <c r="E90" s="124" t="s">
        <v>396</v>
      </c>
      <c r="F90" s="28">
        <f>F91</f>
        <v>62.9</v>
      </c>
      <c r="G90" s="78"/>
      <c r="H90" s="78"/>
      <c r="I90" s="103"/>
      <c r="J90" s="41"/>
    </row>
    <row r="91" spans="1:10" ht="12.75">
      <c r="A91" s="7" t="s">
        <v>7</v>
      </c>
      <c r="B91" s="7" t="s">
        <v>206</v>
      </c>
      <c r="C91" s="10" t="s">
        <v>242</v>
      </c>
      <c r="D91" s="10" t="s">
        <v>277</v>
      </c>
      <c r="E91" s="122" t="s">
        <v>278</v>
      </c>
      <c r="F91" s="28">
        <v>62.9</v>
      </c>
      <c r="G91" s="78"/>
      <c r="H91" s="78"/>
      <c r="I91" s="103"/>
      <c r="J91" s="41"/>
    </row>
    <row r="92" spans="1:10" ht="12.75">
      <c r="A92" s="7" t="s">
        <v>7</v>
      </c>
      <c r="B92" s="7" t="s">
        <v>206</v>
      </c>
      <c r="C92" s="10" t="s">
        <v>99</v>
      </c>
      <c r="D92" s="10"/>
      <c r="E92" s="121" t="s">
        <v>100</v>
      </c>
      <c r="F92" s="28">
        <f>F93+F95+F98+F100+F102</f>
        <v>1310</v>
      </c>
      <c r="G92" s="78"/>
      <c r="H92" s="78"/>
      <c r="I92" s="78"/>
      <c r="J92" s="41"/>
    </row>
    <row r="93" spans="1:10" ht="27.75" customHeight="1">
      <c r="A93" s="7" t="s">
        <v>7</v>
      </c>
      <c r="B93" s="7" t="s">
        <v>206</v>
      </c>
      <c r="C93" s="7" t="s">
        <v>16</v>
      </c>
      <c r="D93" s="7"/>
      <c r="E93" s="120" t="s">
        <v>112</v>
      </c>
      <c r="F93" s="21">
        <f>F94</f>
        <v>160</v>
      </c>
      <c r="G93" s="104"/>
      <c r="H93" s="104"/>
      <c r="I93" s="104"/>
      <c r="J93" s="41"/>
    </row>
    <row r="94" spans="1:10" ht="12.75">
      <c r="A94" s="7" t="s">
        <v>7</v>
      </c>
      <c r="B94" s="7" t="s">
        <v>206</v>
      </c>
      <c r="C94" s="7" t="s">
        <v>16</v>
      </c>
      <c r="D94" s="7" t="s">
        <v>277</v>
      </c>
      <c r="E94" s="122" t="s">
        <v>278</v>
      </c>
      <c r="F94" s="81">
        <v>160</v>
      </c>
      <c r="G94" s="106"/>
      <c r="H94" s="106"/>
      <c r="I94" s="103"/>
      <c r="J94" s="41"/>
    </row>
    <row r="95" spans="1:10" ht="37.5" customHeight="1">
      <c r="A95" s="7" t="s">
        <v>7</v>
      </c>
      <c r="B95" s="7" t="s">
        <v>206</v>
      </c>
      <c r="C95" s="7" t="s">
        <v>15</v>
      </c>
      <c r="D95" s="7"/>
      <c r="E95" s="123" t="s">
        <v>453</v>
      </c>
      <c r="F95" s="81">
        <f>F96+F97</f>
        <v>100</v>
      </c>
      <c r="G95" s="106"/>
      <c r="H95" s="106"/>
      <c r="I95" s="106"/>
      <c r="J95" s="41"/>
    </row>
    <row r="96" spans="1:10" ht="12.75">
      <c r="A96" s="8">
        <v>501</v>
      </c>
      <c r="B96" s="7" t="s">
        <v>206</v>
      </c>
      <c r="C96" s="7" t="s">
        <v>15</v>
      </c>
      <c r="D96" s="7" t="s">
        <v>277</v>
      </c>
      <c r="E96" s="122" t="s">
        <v>278</v>
      </c>
      <c r="F96" s="81">
        <v>100</v>
      </c>
      <c r="G96" s="106"/>
      <c r="H96" s="106"/>
      <c r="I96" s="103"/>
      <c r="J96" s="41"/>
    </row>
    <row r="97" spans="1:10" ht="24" customHeight="1">
      <c r="A97" s="8">
        <v>501</v>
      </c>
      <c r="B97" s="7" t="s">
        <v>206</v>
      </c>
      <c r="C97" s="7" t="s">
        <v>15</v>
      </c>
      <c r="D97" s="7" t="s">
        <v>270</v>
      </c>
      <c r="E97" s="122" t="s">
        <v>272</v>
      </c>
      <c r="F97" s="81"/>
      <c r="G97" s="106"/>
      <c r="H97" s="106"/>
      <c r="I97" s="103"/>
      <c r="J97" s="41"/>
    </row>
    <row r="98" spans="1:10" ht="36.75" customHeight="1" hidden="1">
      <c r="A98" s="8">
        <v>501</v>
      </c>
      <c r="B98" s="7" t="s">
        <v>206</v>
      </c>
      <c r="C98" s="7" t="s">
        <v>322</v>
      </c>
      <c r="D98" s="7"/>
      <c r="E98" s="122" t="s">
        <v>323</v>
      </c>
      <c r="F98" s="81">
        <f>F99</f>
        <v>0</v>
      </c>
      <c r="G98" s="106"/>
      <c r="H98" s="106"/>
      <c r="I98" s="106"/>
      <c r="J98" s="41"/>
    </row>
    <row r="99" spans="1:10" ht="33.75" hidden="1">
      <c r="A99" s="28">
        <v>501</v>
      </c>
      <c r="B99" s="37" t="s">
        <v>206</v>
      </c>
      <c r="C99" s="37" t="s">
        <v>322</v>
      </c>
      <c r="D99" s="37" t="s">
        <v>268</v>
      </c>
      <c r="E99" s="127" t="s">
        <v>269</v>
      </c>
      <c r="F99" s="81"/>
      <c r="G99" s="106"/>
      <c r="H99" s="106"/>
      <c r="I99" s="103"/>
      <c r="J99" s="41"/>
    </row>
    <row r="100" spans="1:10" ht="22.5">
      <c r="A100" s="8">
        <v>501</v>
      </c>
      <c r="B100" s="7" t="s">
        <v>206</v>
      </c>
      <c r="C100" s="7" t="s">
        <v>428</v>
      </c>
      <c r="D100" s="7"/>
      <c r="E100" s="127" t="s">
        <v>424</v>
      </c>
      <c r="F100" s="81">
        <f>F101</f>
        <v>50</v>
      </c>
      <c r="G100" s="106"/>
      <c r="H100" s="106"/>
      <c r="I100" s="103"/>
      <c r="J100" s="41"/>
    </row>
    <row r="101" spans="1:10" ht="12.75">
      <c r="A101" s="8">
        <v>501</v>
      </c>
      <c r="B101" s="7" t="s">
        <v>206</v>
      </c>
      <c r="C101" s="7" t="s">
        <v>428</v>
      </c>
      <c r="D101" s="7" t="s">
        <v>277</v>
      </c>
      <c r="E101" s="122" t="s">
        <v>278</v>
      </c>
      <c r="F101" s="81">
        <v>50</v>
      </c>
      <c r="G101" s="106"/>
      <c r="H101" s="106"/>
      <c r="I101" s="103"/>
      <c r="J101" s="41"/>
    </row>
    <row r="102" spans="1:10" ht="24.75" customHeight="1">
      <c r="A102" s="8">
        <v>501</v>
      </c>
      <c r="B102" s="7" t="s">
        <v>206</v>
      </c>
      <c r="C102" s="7" t="s">
        <v>455</v>
      </c>
      <c r="D102" s="7"/>
      <c r="E102" s="152" t="s">
        <v>458</v>
      </c>
      <c r="F102" s="81">
        <f>F103</f>
        <v>1000</v>
      </c>
      <c r="G102" s="106"/>
      <c r="H102" s="106"/>
      <c r="I102" s="103"/>
      <c r="J102" s="41"/>
    </row>
    <row r="103" spans="1:10" ht="33.75">
      <c r="A103" s="8">
        <v>501</v>
      </c>
      <c r="B103" s="7" t="s">
        <v>206</v>
      </c>
      <c r="C103" s="7" t="s">
        <v>455</v>
      </c>
      <c r="D103" s="7" t="s">
        <v>268</v>
      </c>
      <c r="E103" s="122" t="s">
        <v>347</v>
      </c>
      <c r="F103" s="81">
        <v>1000</v>
      </c>
      <c r="G103" s="106"/>
      <c r="H103" s="106">
        <v>1000</v>
      </c>
      <c r="I103" s="103"/>
      <c r="J103" s="41"/>
    </row>
    <row r="104" spans="1:10" s="23" customFormat="1" ht="12.75">
      <c r="A104" s="15" t="s">
        <v>7</v>
      </c>
      <c r="B104" s="15" t="s">
        <v>17</v>
      </c>
      <c r="C104" s="15"/>
      <c r="D104" s="15"/>
      <c r="E104" s="117" t="s">
        <v>35</v>
      </c>
      <c r="F104" s="83">
        <f>F111+F132+F136+F105</f>
        <v>1042.9</v>
      </c>
      <c r="G104" s="105"/>
      <c r="H104" s="105"/>
      <c r="I104" s="105"/>
      <c r="J104" s="101"/>
    </row>
    <row r="105" spans="1:10" s="23" customFormat="1" ht="12.75">
      <c r="A105" s="15" t="s">
        <v>7</v>
      </c>
      <c r="B105" s="15" t="s">
        <v>364</v>
      </c>
      <c r="C105" s="15"/>
      <c r="D105" s="15"/>
      <c r="E105" s="117" t="s">
        <v>365</v>
      </c>
      <c r="F105" s="83">
        <f>F106</f>
        <v>507.9</v>
      </c>
      <c r="G105" s="105"/>
      <c r="H105" s="105"/>
      <c r="I105" s="105"/>
      <c r="J105" s="101"/>
    </row>
    <row r="106" spans="1:10" s="23" customFormat="1" ht="12.75">
      <c r="A106" s="7" t="s">
        <v>7</v>
      </c>
      <c r="B106" s="7" t="s">
        <v>364</v>
      </c>
      <c r="C106" s="7" t="s">
        <v>9</v>
      </c>
      <c r="D106" s="7"/>
      <c r="E106" s="123" t="s">
        <v>26</v>
      </c>
      <c r="F106" s="81">
        <f>F107</f>
        <v>507.9</v>
      </c>
      <c r="G106" s="105"/>
      <c r="H106" s="105"/>
      <c r="I106" s="105"/>
      <c r="J106" s="101"/>
    </row>
    <row r="107" spans="1:10" s="23" customFormat="1" ht="12.75">
      <c r="A107" s="7" t="s">
        <v>7</v>
      </c>
      <c r="B107" s="7" t="s">
        <v>364</v>
      </c>
      <c r="C107" s="7" t="s">
        <v>129</v>
      </c>
      <c r="D107" s="7"/>
      <c r="E107" s="123" t="s">
        <v>36</v>
      </c>
      <c r="F107" s="81">
        <f>F108</f>
        <v>507.9</v>
      </c>
      <c r="G107" s="105"/>
      <c r="H107" s="105"/>
      <c r="I107" s="105"/>
      <c r="J107" s="101"/>
    </row>
    <row r="108" spans="1:10" s="23" customFormat="1" ht="33.75">
      <c r="A108" s="7" t="s">
        <v>7</v>
      </c>
      <c r="B108" s="7" t="s">
        <v>364</v>
      </c>
      <c r="C108" s="12" t="s">
        <v>129</v>
      </c>
      <c r="D108" s="12" t="s">
        <v>387</v>
      </c>
      <c r="E108" s="123" t="s">
        <v>388</v>
      </c>
      <c r="F108" s="81">
        <f>F109</f>
        <v>507.9</v>
      </c>
      <c r="G108" s="105"/>
      <c r="H108" s="105"/>
      <c r="I108" s="105"/>
      <c r="J108" s="101"/>
    </row>
    <row r="109" spans="1:10" s="23" customFormat="1" ht="12.75">
      <c r="A109" s="7" t="s">
        <v>7</v>
      </c>
      <c r="B109" s="7" t="s">
        <v>364</v>
      </c>
      <c r="C109" s="12" t="s">
        <v>129</v>
      </c>
      <c r="D109" s="12" t="s">
        <v>399</v>
      </c>
      <c r="E109" s="123" t="s">
        <v>400</v>
      </c>
      <c r="F109" s="81">
        <f>F110</f>
        <v>507.9</v>
      </c>
      <c r="G109" s="105"/>
      <c r="H109" s="105"/>
      <c r="I109" s="105"/>
      <c r="J109" s="101"/>
    </row>
    <row r="110" spans="1:10" s="23" customFormat="1" ht="12.75">
      <c r="A110" s="7" t="s">
        <v>7</v>
      </c>
      <c r="B110" s="7" t="s">
        <v>364</v>
      </c>
      <c r="C110" s="12" t="s">
        <v>129</v>
      </c>
      <c r="D110" s="12" t="s">
        <v>401</v>
      </c>
      <c r="E110" s="123" t="s">
        <v>392</v>
      </c>
      <c r="F110" s="81">
        <v>507.9</v>
      </c>
      <c r="G110" s="105"/>
      <c r="H110" s="105"/>
      <c r="I110" s="105"/>
      <c r="J110" s="101"/>
    </row>
    <row r="111" spans="1:10" s="23" customFormat="1" ht="25.5" customHeight="1">
      <c r="A111" s="15" t="s">
        <v>7</v>
      </c>
      <c r="B111" s="15" t="s">
        <v>19</v>
      </c>
      <c r="C111" s="15"/>
      <c r="D111" s="15"/>
      <c r="E111" s="118" t="s">
        <v>207</v>
      </c>
      <c r="F111" s="83">
        <f>F121+F129+F112+F126</f>
        <v>535</v>
      </c>
      <c r="G111" s="105"/>
      <c r="H111" s="105"/>
      <c r="I111" s="105"/>
      <c r="J111" s="101"/>
    </row>
    <row r="112" spans="1:10" ht="37.5" customHeight="1">
      <c r="A112" s="7" t="s">
        <v>7</v>
      </c>
      <c r="B112" s="7" t="s">
        <v>19</v>
      </c>
      <c r="C112" s="7" t="s">
        <v>120</v>
      </c>
      <c r="D112" s="7"/>
      <c r="E112" s="123" t="s">
        <v>142</v>
      </c>
      <c r="F112" s="81">
        <f>F113</f>
        <v>135</v>
      </c>
      <c r="G112" s="106"/>
      <c r="H112" s="106"/>
      <c r="I112" s="106"/>
      <c r="J112" s="41"/>
    </row>
    <row r="113" spans="1:10" ht="11.25" customHeight="1">
      <c r="A113" s="7" t="s">
        <v>7</v>
      </c>
      <c r="B113" s="7" t="s">
        <v>19</v>
      </c>
      <c r="C113" s="7" t="s">
        <v>124</v>
      </c>
      <c r="D113" s="7"/>
      <c r="E113" s="123" t="s">
        <v>29</v>
      </c>
      <c r="F113" s="81">
        <f>F114+F117</f>
        <v>135</v>
      </c>
      <c r="G113" s="106"/>
      <c r="H113" s="106"/>
      <c r="I113" s="106"/>
      <c r="J113" s="41"/>
    </row>
    <row r="114" spans="1:10" ht="11.25" customHeight="1">
      <c r="A114" s="7" t="s">
        <v>7</v>
      </c>
      <c r="B114" s="7" t="s">
        <v>19</v>
      </c>
      <c r="C114" s="7" t="s">
        <v>124</v>
      </c>
      <c r="D114" s="12" t="s">
        <v>387</v>
      </c>
      <c r="E114" s="123" t="s">
        <v>388</v>
      </c>
      <c r="F114" s="81">
        <f>F115</f>
        <v>132</v>
      </c>
      <c r="G114" s="106"/>
      <c r="H114" s="106"/>
      <c r="I114" s="106"/>
      <c r="J114" s="41"/>
    </row>
    <row r="115" spans="1:10" ht="18.75" customHeight="1">
      <c r="A115" s="7" t="s">
        <v>7</v>
      </c>
      <c r="B115" s="7" t="s">
        <v>19</v>
      </c>
      <c r="C115" s="7" t="s">
        <v>124</v>
      </c>
      <c r="D115" s="7" t="s">
        <v>399</v>
      </c>
      <c r="E115" s="123" t="s">
        <v>400</v>
      </c>
      <c r="F115" s="81">
        <f>F116</f>
        <v>132</v>
      </c>
      <c r="G115" s="106"/>
      <c r="H115" s="106"/>
      <c r="I115" s="103"/>
      <c r="J115" s="41"/>
    </row>
    <row r="116" spans="1:10" ht="18.75" customHeight="1">
      <c r="A116" s="7" t="s">
        <v>7</v>
      </c>
      <c r="B116" s="7" t="s">
        <v>19</v>
      </c>
      <c r="C116" s="7" t="s">
        <v>124</v>
      </c>
      <c r="D116" s="7" t="s">
        <v>401</v>
      </c>
      <c r="E116" s="123" t="s">
        <v>392</v>
      </c>
      <c r="F116" s="81">
        <f>492-280-80</f>
        <v>132</v>
      </c>
      <c r="G116" s="106"/>
      <c r="H116" s="106">
        <f>-280-80</f>
        <v>-360</v>
      </c>
      <c r="I116" s="103"/>
      <c r="J116" s="41"/>
    </row>
    <row r="117" spans="1:10" ht="18.75" customHeight="1">
      <c r="A117" s="7" t="s">
        <v>7</v>
      </c>
      <c r="B117" s="7" t="s">
        <v>19</v>
      </c>
      <c r="C117" s="7" t="s">
        <v>124</v>
      </c>
      <c r="D117" s="7" t="s">
        <v>394</v>
      </c>
      <c r="E117" s="123" t="s">
        <v>395</v>
      </c>
      <c r="F117" s="81">
        <f>F118</f>
        <v>3</v>
      </c>
      <c r="G117" s="106"/>
      <c r="H117" s="106">
        <v>1</v>
      </c>
      <c r="I117" s="103"/>
      <c r="J117" s="41"/>
    </row>
    <row r="118" spans="1:10" ht="18.75" customHeight="1">
      <c r="A118" s="7" t="s">
        <v>7</v>
      </c>
      <c r="B118" s="7" t="s">
        <v>19</v>
      </c>
      <c r="C118" s="7" t="s">
        <v>124</v>
      </c>
      <c r="D118" s="7" t="s">
        <v>393</v>
      </c>
      <c r="E118" s="123" t="s">
        <v>396</v>
      </c>
      <c r="F118" s="81">
        <f>F119+F120</f>
        <v>3</v>
      </c>
      <c r="G118" s="106"/>
      <c r="H118" s="106"/>
      <c r="I118" s="103"/>
      <c r="J118" s="41"/>
    </row>
    <row r="119" spans="1:10" ht="18.75" customHeight="1">
      <c r="A119" s="7" t="s">
        <v>7</v>
      </c>
      <c r="B119" s="7" t="s">
        <v>19</v>
      </c>
      <c r="C119" s="7" t="s">
        <v>124</v>
      </c>
      <c r="D119" s="7" t="s">
        <v>397</v>
      </c>
      <c r="E119" s="123" t="s">
        <v>398</v>
      </c>
      <c r="F119" s="81">
        <v>3</v>
      </c>
      <c r="G119" s="106"/>
      <c r="H119" s="106"/>
      <c r="I119" s="103"/>
      <c r="J119" s="41"/>
    </row>
    <row r="120" spans="1:10" ht="18.75" customHeight="1">
      <c r="A120" s="7" t="s">
        <v>7</v>
      </c>
      <c r="B120" s="7" t="s">
        <v>19</v>
      </c>
      <c r="C120" s="7" t="s">
        <v>124</v>
      </c>
      <c r="D120" s="7" t="s">
        <v>277</v>
      </c>
      <c r="E120" s="123" t="s">
        <v>278</v>
      </c>
      <c r="F120" s="81">
        <f>4-4</f>
        <v>0</v>
      </c>
      <c r="G120" s="106"/>
      <c r="H120" s="106">
        <v>-4</v>
      </c>
      <c r="I120" s="103"/>
      <c r="J120" s="41"/>
    </row>
    <row r="121" spans="1:10" ht="22.5">
      <c r="A121" s="7" t="s">
        <v>7</v>
      </c>
      <c r="B121" s="7" t="s">
        <v>19</v>
      </c>
      <c r="C121" s="7" t="s">
        <v>20</v>
      </c>
      <c r="D121" s="7"/>
      <c r="E121" s="123" t="s">
        <v>37</v>
      </c>
      <c r="F121" s="81">
        <f>F122</f>
        <v>400</v>
      </c>
      <c r="G121" s="106"/>
      <c r="H121" s="106"/>
      <c r="I121" s="106"/>
      <c r="J121" s="41"/>
    </row>
    <row r="122" spans="1:10" ht="22.5">
      <c r="A122" s="7" t="s">
        <v>7</v>
      </c>
      <c r="B122" s="7" t="s">
        <v>19</v>
      </c>
      <c r="C122" s="7" t="s">
        <v>132</v>
      </c>
      <c r="D122" s="7"/>
      <c r="E122" s="122" t="s">
        <v>40</v>
      </c>
      <c r="F122" s="81">
        <f>F125</f>
        <v>400</v>
      </c>
      <c r="G122" s="106"/>
      <c r="H122" s="106"/>
      <c r="I122" s="106"/>
      <c r="J122" s="41"/>
    </row>
    <row r="123" spans="1:10" ht="12.75">
      <c r="A123" s="7" t="s">
        <v>7</v>
      </c>
      <c r="B123" s="7" t="s">
        <v>19</v>
      </c>
      <c r="C123" s="7" t="s">
        <v>132</v>
      </c>
      <c r="D123" s="7" t="s">
        <v>394</v>
      </c>
      <c r="E123" s="123" t="s">
        <v>395</v>
      </c>
      <c r="F123" s="81">
        <f>F124</f>
        <v>400</v>
      </c>
      <c r="G123" s="106"/>
      <c r="H123" s="106"/>
      <c r="I123" s="106"/>
      <c r="J123" s="41"/>
    </row>
    <row r="124" spans="1:10" ht="12.75">
      <c r="A124" s="7" t="s">
        <v>7</v>
      </c>
      <c r="B124" s="7" t="s">
        <v>19</v>
      </c>
      <c r="C124" s="7" t="s">
        <v>132</v>
      </c>
      <c r="D124" s="7" t="s">
        <v>393</v>
      </c>
      <c r="E124" s="123" t="s">
        <v>396</v>
      </c>
      <c r="F124" s="81">
        <f>F125</f>
        <v>400</v>
      </c>
      <c r="G124" s="106"/>
      <c r="H124" s="106"/>
      <c r="I124" s="106"/>
      <c r="J124" s="41"/>
    </row>
    <row r="125" spans="1:10" ht="12.75">
      <c r="A125" s="7" t="s">
        <v>7</v>
      </c>
      <c r="B125" s="7" t="s">
        <v>19</v>
      </c>
      <c r="C125" s="7" t="s">
        <v>132</v>
      </c>
      <c r="D125" s="7" t="s">
        <v>277</v>
      </c>
      <c r="E125" s="122" t="s">
        <v>278</v>
      </c>
      <c r="F125" s="81">
        <v>400</v>
      </c>
      <c r="G125" s="106"/>
      <c r="H125" s="106"/>
      <c r="I125" s="103"/>
      <c r="J125" s="41"/>
    </row>
    <row r="126" spans="1:10" ht="0.75" customHeight="1">
      <c r="A126" s="7" t="s">
        <v>7</v>
      </c>
      <c r="B126" s="7" t="s">
        <v>19</v>
      </c>
      <c r="C126" s="7" t="s">
        <v>99</v>
      </c>
      <c r="D126" s="7"/>
      <c r="E126" s="122" t="s">
        <v>100</v>
      </c>
      <c r="F126" s="81">
        <f>F127</f>
        <v>0</v>
      </c>
      <c r="G126" s="106"/>
      <c r="H126" s="106"/>
      <c r="I126" s="103"/>
      <c r="J126" s="41"/>
    </row>
    <row r="127" spans="1:10" ht="45" hidden="1">
      <c r="A127" s="7" t="s">
        <v>7</v>
      </c>
      <c r="B127" s="7" t="s">
        <v>19</v>
      </c>
      <c r="C127" s="7" t="s">
        <v>320</v>
      </c>
      <c r="D127" s="7"/>
      <c r="E127" s="122" t="s">
        <v>321</v>
      </c>
      <c r="F127" s="81">
        <f>F128</f>
        <v>0</v>
      </c>
      <c r="G127" s="106"/>
      <c r="H127" s="106"/>
      <c r="I127" s="103"/>
      <c r="J127" s="41"/>
    </row>
    <row r="128" spans="1:10" ht="12.75" hidden="1">
      <c r="A128" s="7" t="s">
        <v>7</v>
      </c>
      <c r="B128" s="7" t="s">
        <v>19</v>
      </c>
      <c r="C128" s="7" t="s">
        <v>320</v>
      </c>
      <c r="D128" s="7" t="s">
        <v>277</v>
      </c>
      <c r="E128" s="122" t="s">
        <v>278</v>
      </c>
      <c r="F128" s="81"/>
      <c r="G128" s="106"/>
      <c r="H128" s="106"/>
      <c r="I128" s="103"/>
      <c r="J128" s="41"/>
    </row>
    <row r="129" spans="1:10" ht="12.75" hidden="1">
      <c r="A129" s="7" t="s">
        <v>7</v>
      </c>
      <c r="B129" s="7" t="s">
        <v>19</v>
      </c>
      <c r="C129" s="7" t="s">
        <v>21</v>
      </c>
      <c r="D129" s="7"/>
      <c r="E129" s="123" t="s">
        <v>38</v>
      </c>
      <c r="F129" s="81">
        <f>F130</f>
        <v>0</v>
      </c>
      <c r="G129" s="106"/>
      <c r="H129" s="106"/>
      <c r="I129" s="106"/>
      <c r="J129" s="41"/>
    </row>
    <row r="130" spans="1:10" ht="22.5" hidden="1">
      <c r="A130" s="12" t="s">
        <v>7</v>
      </c>
      <c r="B130" s="12" t="s">
        <v>19</v>
      </c>
      <c r="C130" s="12" t="s">
        <v>134</v>
      </c>
      <c r="D130" s="12"/>
      <c r="E130" s="122" t="s">
        <v>39</v>
      </c>
      <c r="F130" s="82">
        <f>F131</f>
        <v>0</v>
      </c>
      <c r="G130" s="103"/>
      <c r="H130" s="103"/>
      <c r="I130" s="103"/>
      <c r="J130" s="41"/>
    </row>
    <row r="131" spans="1:10" ht="12.75" hidden="1">
      <c r="A131" s="12" t="s">
        <v>7</v>
      </c>
      <c r="B131" s="12" t="s">
        <v>19</v>
      </c>
      <c r="C131" s="12" t="s">
        <v>134</v>
      </c>
      <c r="D131" s="7" t="s">
        <v>277</v>
      </c>
      <c r="E131" s="122" t="s">
        <v>278</v>
      </c>
      <c r="F131" s="82">
        <v>0</v>
      </c>
      <c r="G131" s="103"/>
      <c r="H131" s="103"/>
      <c r="I131" s="103"/>
      <c r="J131" s="41"/>
    </row>
    <row r="132" spans="1:10" s="23" customFormat="1" ht="12.75" hidden="1">
      <c r="A132" s="19" t="s">
        <v>7</v>
      </c>
      <c r="B132" s="19" t="s">
        <v>251</v>
      </c>
      <c r="C132" s="19"/>
      <c r="D132" s="19"/>
      <c r="E132" s="125" t="s">
        <v>261</v>
      </c>
      <c r="F132" s="84">
        <f>F133</f>
        <v>0</v>
      </c>
      <c r="G132" s="107"/>
      <c r="H132" s="107"/>
      <c r="I132" s="107"/>
      <c r="J132" s="101"/>
    </row>
    <row r="133" spans="1:10" ht="12.75" hidden="1">
      <c r="A133" s="12" t="s">
        <v>7</v>
      </c>
      <c r="B133" s="12" t="s">
        <v>251</v>
      </c>
      <c r="C133" s="12" t="s">
        <v>99</v>
      </c>
      <c r="D133" s="12"/>
      <c r="E133" s="122" t="s">
        <v>100</v>
      </c>
      <c r="F133" s="82">
        <f>F134</f>
        <v>0</v>
      </c>
      <c r="G133" s="103"/>
      <c r="H133" s="103"/>
      <c r="I133" s="103"/>
      <c r="J133" s="41"/>
    </row>
    <row r="134" spans="1:10" ht="22.5" hidden="1">
      <c r="A134" s="12" t="s">
        <v>7</v>
      </c>
      <c r="B134" s="12" t="s">
        <v>251</v>
      </c>
      <c r="C134" s="12" t="s">
        <v>319</v>
      </c>
      <c r="D134" s="12"/>
      <c r="E134" s="122" t="s">
        <v>324</v>
      </c>
      <c r="F134" s="82">
        <f>F135</f>
        <v>0</v>
      </c>
      <c r="G134" s="103"/>
      <c r="H134" s="103"/>
      <c r="I134" s="103"/>
      <c r="J134" s="41"/>
    </row>
    <row r="135" spans="1:10" ht="12.75" hidden="1">
      <c r="A135" s="12" t="s">
        <v>7</v>
      </c>
      <c r="B135" s="12" t="s">
        <v>251</v>
      </c>
      <c r="C135" s="12" t="s">
        <v>319</v>
      </c>
      <c r="D135" s="7" t="s">
        <v>277</v>
      </c>
      <c r="E135" s="122" t="s">
        <v>278</v>
      </c>
      <c r="F135" s="82"/>
      <c r="G135" s="103"/>
      <c r="H135" s="103"/>
      <c r="I135" s="103"/>
      <c r="J135" s="41"/>
    </row>
    <row r="136" spans="1:10" ht="22.5" hidden="1">
      <c r="A136" s="19" t="s">
        <v>7</v>
      </c>
      <c r="B136" s="15" t="s">
        <v>341</v>
      </c>
      <c r="C136" s="15"/>
      <c r="D136" s="15"/>
      <c r="E136" s="118" t="s">
        <v>342</v>
      </c>
      <c r="F136" s="83">
        <f>F137</f>
        <v>0</v>
      </c>
      <c r="G136" s="103"/>
      <c r="H136" s="103"/>
      <c r="I136" s="103"/>
      <c r="J136" s="41"/>
    </row>
    <row r="137" spans="1:10" ht="12.75" hidden="1">
      <c r="A137" s="12" t="s">
        <v>7</v>
      </c>
      <c r="B137" s="12" t="s">
        <v>341</v>
      </c>
      <c r="C137" s="12" t="s">
        <v>99</v>
      </c>
      <c r="D137" s="12"/>
      <c r="E137" s="121" t="s">
        <v>100</v>
      </c>
      <c r="F137" s="81">
        <f>F138</f>
        <v>0</v>
      </c>
      <c r="G137" s="103"/>
      <c r="H137" s="103"/>
      <c r="I137" s="103"/>
      <c r="J137" s="41"/>
    </row>
    <row r="138" spans="1:10" ht="22.5" hidden="1">
      <c r="A138" s="12" t="s">
        <v>7</v>
      </c>
      <c r="B138" s="7" t="s">
        <v>341</v>
      </c>
      <c r="C138" s="7" t="s">
        <v>18</v>
      </c>
      <c r="D138" s="7"/>
      <c r="E138" s="120" t="s">
        <v>232</v>
      </c>
      <c r="F138" s="81">
        <f>F139</f>
        <v>0</v>
      </c>
      <c r="G138" s="103"/>
      <c r="H138" s="103"/>
      <c r="I138" s="103"/>
      <c r="J138" s="41"/>
    </row>
    <row r="139" spans="1:10" ht="12.75" hidden="1">
      <c r="A139" s="12" t="s">
        <v>7</v>
      </c>
      <c r="B139" s="12" t="s">
        <v>341</v>
      </c>
      <c r="C139" s="12" t="s">
        <v>18</v>
      </c>
      <c r="D139" s="7" t="s">
        <v>277</v>
      </c>
      <c r="E139" s="122" t="s">
        <v>278</v>
      </c>
      <c r="F139" s="82"/>
      <c r="G139" s="103"/>
      <c r="H139" s="103"/>
      <c r="I139" s="103"/>
      <c r="J139" s="41"/>
    </row>
    <row r="140" spans="1:10" s="23" customFormat="1" ht="12.75">
      <c r="A140" s="15" t="s">
        <v>7</v>
      </c>
      <c r="B140" s="15" t="s">
        <v>22</v>
      </c>
      <c r="C140" s="15"/>
      <c r="D140" s="15"/>
      <c r="E140" s="117" t="s">
        <v>41</v>
      </c>
      <c r="F140" s="16">
        <f>F141+F153+F170+F161+F146</f>
        <v>2881.1</v>
      </c>
      <c r="G140" s="39"/>
      <c r="H140" s="39"/>
      <c r="I140" s="39"/>
      <c r="J140" s="101"/>
    </row>
    <row r="141" spans="1:10" s="23" customFormat="1" ht="12.75">
      <c r="A141" s="15" t="s">
        <v>7</v>
      </c>
      <c r="B141" s="15" t="s">
        <v>23</v>
      </c>
      <c r="C141" s="15"/>
      <c r="D141" s="15"/>
      <c r="E141" s="118" t="s">
        <v>42</v>
      </c>
      <c r="F141" s="16">
        <f>F142</f>
        <v>200</v>
      </c>
      <c r="G141" s="39"/>
      <c r="H141" s="39"/>
      <c r="I141" s="39"/>
      <c r="J141" s="101"/>
    </row>
    <row r="142" spans="1:10" ht="12.75">
      <c r="A142" s="12" t="s">
        <v>7</v>
      </c>
      <c r="B142" s="12" t="s">
        <v>23</v>
      </c>
      <c r="C142" s="12" t="s">
        <v>99</v>
      </c>
      <c r="D142" s="12"/>
      <c r="E142" s="122" t="s">
        <v>100</v>
      </c>
      <c r="F142" s="8">
        <f>F143</f>
        <v>200</v>
      </c>
      <c r="G142" s="40"/>
      <c r="H142" s="40"/>
      <c r="I142" s="40"/>
      <c r="J142" s="41"/>
    </row>
    <row r="143" spans="1:10" ht="22.5">
      <c r="A143" s="7" t="s">
        <v>7</v>
      </c>
      <c r="B143" s="7" t="s">
        <v>23</v>
      </c>
      <c r="C143" s="7" t="s">
        <v>24</v>
      </c>
      <c r="D143" s="7"/>
      <c r="E143" s="124" t="s">
        <v>429</v>
      </c>
      <c r="F143" s="8">
        <f>F144+F145</f>
        <v>200</v>
      </c>
      <c r="G143" s="40"/>
      <c r="H143" s="40"/>
      <c r="I143" s="40"/>
      <c r="J143" s="41"/>
    </row>
    <row r="144" spans="1:10" ht="12.75">
      <c r="A144" s="7" t="s">
        <v>7</v>
      </c>
      <c r="B144" s="7" t="s">
        <v>23</v>
      </c>
      <c r="C144" s="7" t="s">
        <v>24</v>
      </c>
      <c r="D144" s="7" t="s">
        <v>277</v>
      </c>
      <c r="E144" s="127" t="s">
        <v>278</v>
      </c>
      <c r="F144" s="82">
        <v>200</v>
      </c>
      <c r="G144" s="103"/>
      <c r="H144" s="103"/>
      <c r="I144" s="103"/>
      <c r="J144" s="41"/>
    </row>
    <row r="145" spans="1:10" ht="23.25" customHeight="1">
      <c r="A145" s="7" t="s">
        <v>7</v>
      </c>
      <c r="B145" s="7" t="s">
        <v>23</v>
      </c>
      <c r="C145" s="7" t="s">
        <v>24</v>
      </c>
      <c r="D145" s="7" t="s">
        <v>270</v>
      </c>
      <c r="E145" s="122" t="s">
        <v>272</v>
      </c>
      <c r="F145" s="82"/>
      <c r="G145" s="103"/>
      <c r="H145" s="103"/>
      <c r="I145" s="103"/>
      <c r="J145" s="41"/>
    </row>
    <row r="146" spans="1:10" ht="12.75">
      <c r="A146" s="15" t="s">
        <v>7</v>
      </c>
      <c r="B146" s="15" t="s">
        <v>366</v>
      </c>
      <c r="C146" s="15"/>
      <c r="D146" s="15"/>
      <c r="E146" s="125" t="s">
        <v>367</v>
      </c>
      <c r="F146" s="84">
        <f>F150+F147</f>
        <v>300</v>
      </c>
      <c r="G146" s="103"/>
      <c r="H146" s="103"/>
      <c r="I146" s="103"/>
      <c r="J146" s="41"/>
    </row>
    <row r="147" spans="1:10" ht="0.75" customHeight="1">
      <c r="A147" s="7" t="s">
        <v>7</v>
      </c>
      <c r="B147" s="7" t="s">
        <v>366</v>
      </c>
      <c r="C147" s="7" t="s">
        <v>166</v>
      </c>
      <c r="D147" s="7"/>
      <c r="E147" s="122" t="s">
        <v>198</v>
      </c>
      <c r="F147" s="82">
        <f>F148</f>
        <v>0</v>
      </c>
      <c r="G147" s="103"/>
      <c r="H147" s="103"/>
      <c r="I147" s="103"/>
      <c r="J147" s="41"/>
    </row>
    <row r="148" spans="1:10" ht="67.5" hidden="1">
      <c r="A148" s="7" t="s">
        <v>7</v>
      </c>
      <c r="B148" s="7" t="s">
        <v>366</v>
      </c>
      <c r="C148" s="7" t="s">
        <v>374</v>
      </c>
      <c r="D148" s="7"/>
      <c r="E148" s="122" t="s">
        <v>375</v>
      </c>
      <c r="F148" s="82">
        <f>F149</f>
        <v>0</v>
      </c>
      <c r="G148" s="103"/>
      <c r="H148" s="103"/>
      <c r="I148" s="103"/>
      <c r="J148" s="41"/>
    </row>
    <row r="149" spans="1:10" ht="12.75" hidden="1">
      <c r="A149" s="7" t="s">
        <v>7</v>
      </c>
      <c r="B149" s="7" t="s">
        <v>366</v>
      </c>
      <c r="C149" s="7" t="s">
        <v>374</v>
      </c>
      <c r="D149" s="7" t="s">
        <v>277</v>
      </c>
      <c r="E149" s="122" t="s">
        <v>278</v>
      </c>
      <c r="F149" s="82"/>
      <c r="G149" s="103"/>
      <c r="H149" s="103"/>
      <c r="I149" s="103"/>
      <c r="J149" s="41"/>
    </row>
    <row r="150" spans="1:10" ht="12.75">
      <c r="A150" s="7" t="s">
        <v>7</v>
      </c>
      <c r="B150" s="7" t="s">
        <v>366</v>
      </c>
      <c r="C150" s="7" t="s">
        <v>99</v>
      </c>
      <c r="D150" s="7"/>
      <c r="E150" s="121" t="s">
        <v>100</v>
      </c>
      <c r="F150" s="82">
        <f>F151</f>
        <v>300</v>
      </c>
      <c r="G150" s="103"/>
      <c r="H150" s="103"/>
      <c r="I150" s="103"/>
      <c r="J150" s="41"/>
    </row>
    <row r="151" spans="1:10" ht="22.5">
      <c r="A151" s="7" t="s">
        <v>7</v>
      </c>
      <c r="B151" s="7" t="s">
        <v>366</v>
      </c>
      <c r="C151" s="7" t="s">
        <v>372</v>
      </c>
      <c r="D151" s="7"/>
      <c r="E151" s="122" t="s">
        <v>373</v>
      </c>
      <c r="F151" s="82">
        <f>F152</f>
        <v>300</v>
      </c>
      <c r="G151" s="103"/>
      <c r="H151" s="103"/>
      <c r="I151" s="103"/>
      <c r="J151" s="41"/>
    </row>
    <row r="152" spans="1:10" ht="12.75">
      <c r="A152" s="7" t="s">
        <v>7</v>
      </c>
      <c r="B152" s="7" t="s">
        <v>366</v>
      </c>
      <c r="C152" s="7" t="s">
        <v>372</v>
      </c>
      <c r="D152" s="7" t="s">
        <v>277</v>
      </c>
      <c r="E152" s="122" t="s">
        <v>278</v>
      </c>
      <c r="F152" s="82">
        <v>300</v>
      </c>
      <c r="G152" s="103"/>
      <c r="H152" s="103"/>
      <c r="I152" s="103"/>
      <c r="J152" s="41"/>
    </row>
    <row r="153" spans="1:10" s="23" customFormat="1" ht="12.75">
      <c r="A153" s="15" t="s">
        <v>7</v>
      </c>
      <c r="B153" s="15" t="s">
        <v>25</v>
      </c>
      <c r="C153" s="15"/>
      <c r="D153" s="15"/>
      <c r="E153" s="118" t="s">
        <v>43</v>
      </c>
      <c r="F153" s="83">
        <f>F157+F154</f>
        <v>964.0999999999999</v>
      </c>
      <c r="G153" s="105"/>
      <c r="H153" s="105"/>
      <c r="I153" s="105"/>
      <c r="J153" s="101"/>
    </row>
    <row r="154" spans="1:10" s="23" customFormat="1" ht="0.75" customHeight="1">
      <c r="A154" s="7" t="s">
        <v>7</v>
      </c>
      <c r="B154" s="7" t="s">
        <v>25</v>
      </c>
      <c r="C154" s="7" t="s">
        <v>349</v>
      </c>
      <c r="D154" s="7"/>
      <c r="E154" s="121" t="s">
        <v>350</v>
      </c>
      <c r="F154" s="81">
        <f>F155+F156</f>
        <v>0</v>
      </c>
      <c r="G154" s="105"/>
      <c r="H154" s="105"/>
      <c r="I154" s="105"/>
      <c r="J154" s="101"/>
    </row>
    <row r="155" spans="1:10" s="23" customFormat="1" ht="12.75" hidden="1">
      <c r="A155" s="7" t="s">
        <v>7</v>
      </c>
      <c r="B155" s="7" t="s">
        <v>25</v>
      </c>
      <c r="C155" s="7" t="s">
        <v>349</v>
      </c>
      <c r="D155" s="7" t="s">
        <v>277</v>
      </c>
      <c r="E155" s="122" t="s">
        <v>278</v>
      </c>
      <c r="F155" s="81"/>
      <c r="G155" s="105"/>
      <c r="H155" s="105"/>
      <c r="I155" s="105"/>
      <c r="J155" s="101"/>
    </row>
    <row r="156" spans="1:10" s="23" customFormat="1" ht="22.5" hidden="1">
      <c r="A156" s="7" t="s">
        <v>7</v>
      </c>
      <c r="B156" s="7" t="s">
        <v>25</v>
      </c>
      <c r="C156" s="7" t="s">
        <v>349</v>
      </c>
      <c r="D156" s="7" t="s">
        <v>270</v>
      </c>
      <c r="E156" s="123" t="s">
        <v>272</v>
      </c>
      <c r="F156" s="81"/>
      <c r="G156" s="105"/>
      <c r="H156" s="105"/>
      <c r="I156" s="105"/>
      <c r="J156" s="101"/>
    </row>
    <row r="157" spans="1:10" ht="12.75">
      <c r="A157" s="7" t="s">
        <v>7</v>
      </c>
      <c r="B157" s="7" t="s">
        <v>25</v>
      </c>
      <c r="C157" s="7" t="s">
        <v>99</v>
      </c>
      <c r="D157" s="7"/>
      <c r="E157" s="122" t="s">
        <v>100</v>
      </c>
      <c r="F157" s="82">
        <f>F158</f>
        <v>964.0999999999999</v>
      </c>
      <c r="G157" s="103"/>
      <c r="H157" s="103"/>
      <c r="I157" s="103"/>
      <c r="J157" s="41"/>
    </row>
    <row r="158" spans="1:10" ht="22.5">
      <c r="A158" s="7" t="s">
        <v>7</v>
      </c>
      <c r="B158" s="7" t="s">
        <v>25</v>
      </c>
      <c r="C158" s="7" t="s">
        <v>444</v>
      </c>
      <c r="D158" s="7"/>
      <c r="E158" s="122" t="s">
        <v>433</v>
      </c>
      <c r="F158" s="82">
        <f>F159+F160</f>
        <v>964.0999999999999</v>
      </c>
      <c r="G158" s="103"/>
      <c r="H158" s="103"/>
      <c r="I158" s="103"/>
      <c r="J158" s="41"/>
    </row>
    <row r="159" spans="1:10" ht="22.5">
      <c r="A159" s="7" t="s">
        <v>7</v>
      </c>
      <c r="B159" s="7" t="s">
        <v>25</v>
      </c>
      <c r="C159" s="7" t="s">
        <v>444</v>
      </c>
      <c r="D159" s="7" t="s">
        <v>270</v>
      </c>
      <c r="E159" s="123" t="s">
        <v>272</v>
      </c>
      <c r="F159" s="82">
        <f>1831.8-1217+49.3+300</f>
        <v>964.0999999999999</v>
      </c>
      <c r="G159" s="103"/>
      <c r="H159" s="103">
        <f>-1217+49.3+300</f>
        <v>-867.7</v>
      </c>
      <c r="I159" s="103"/>
      <c r="J159" s="41"/>
    </row>
    <row r="160" spans="1:10" ht="12.75">
      <c r="A160" s="7" t="s">
        <v>7</v>
      </c>
      <c r="B160" s="7" t="s">
        <v>25</v>
      </c>
      <c r="C160" s="7" t="s">
        <v>444</v>
      </c>
      <c r="D160" s="7" t="s">
        <v>277</v>
      </c>
      <c r="E160" s="122" t="s">
        <v>278</v>
      </c>
      <c r="F160" s="82"/>
      <c r="G160" s="103"/>
      <c r="H160" s="103"/>
      <c r="I160" s="103"/>
      <c r="J160" s="41"/>
    </row>
    <row r="161" spans="1:10" ht="12.75">
      <c r="A161" s="15" t="s">
        <v>7</v>
      </c>
      <c r="B161" s="15" t="s">
        <v>222</v>
      </c>
      <c r="C161" s="15"/>
      <c r="D161" s="15"/>
      <c r="E161" s="125" t="s">
        <v>223</v>
      </c>
      <c r="F161" s="84">
        <f>F162+F166</f>
        <v>1417</v>
      </c>
      <c r="G161" s="107"/>
      <c r="H161" s="107"/>
      <c r="I161" s="107"/>
      <c r="J161" s="41"/>
    </row>
    <row r="162" spans="1:10" s="29" customFormat="1" ht="1.5" customHeight="1">
      <c r="A162" s="7" t="s">
        <v>7</v>
      </c>
      <c r="B162" s="7" t="s">
        <v>222</v>
      </c>
      <c r="C162" s="7" t="s">
        <v>166</v>
      </c>
      <c r="D162" s="7"/>
      <c r="E162" s="122" t="s">
        <v>198</v>
      </c>
      <c r="F162" s="82">
        <f>F163</f>
        <v>0</v>
      </c>
      <c r="G162" s="103"/>
      <c r="H162" s="103"/>
      <c r="I162" s="103"/>
      <c r="J162" s="115"/>
    </row>
    <row r="163" spans="1:10" s="29" customFormat="1" ht="12.75" hidden="1">
      <c r="A163" s="7" t="s">
        <v>7</v>
      </c>
      <c r="B163" s="7" t="s">
        <v>222</v>
      </c>
      <c r="C163" s="7" t="s">
        <v>343</v>
      </c>
      <c r="D163" s="7"/>
      <c r="E163" s="122" t="s">
        <v>344</v>
      </c>
      <c r="F163" s="82">
        <f>F164</f>
        <v>0</v>
      </c>
      <c r="G163" s="103"/>
      <c r="H163" s="103"/>
      <c r="I163" s="103"/>
      <c r="J163" s="115"/>
    </row>
    <row r="164" spans="1:10" s="29" customFormat="1" ht="12.75" hidden="1">
      <c r="A164" s="7" t="s">
        <v>7</v>
      </c>
      <c r="B164" s="7" t="s">
        <v>222</v>
      </c>
      <c r="C164" s="7" t="s">
        <v>345</v>
      </c>
      <c r="D164" s="7"/>
      <c r="E164" s="122" t="s">
        <v>346</v>
      </c>
      <c r="F164" s="82">
        <f>F165</f>
        <v>0</v>
      </c>
      <c r="G164" s="103"/>
      <c r="H164" s="103"/>
      <c r="I164" s="103"/>
      <c r="J164" s="115"/>
    </row>
    <row r="165" spans="1:10" s="29" customFormat="1" ht="33.75" hidden="1">
      <c r="A165" s="7" t="s">
        <v>7</v>
      </c>
      <c r="B165" s="7" t="s">
        <v>222</v>
      </c>
      <c r="C165" s="7" t="s">
        <v>345</v>
      </c>
      <c r="D165" s="7" t="s">
        <v>268</v>
      </c>
      <c r="E165" s="122" t="s">
        <v>347</v>
      </c>
      <c r="F165" s="82"/>
      <c r="G165" s="103"/>
      <c r="H165" s="103"/>
      <c r="I165" s="103"/>
      <c r="J165" s="115"/>
    </row>
    <row r="166" spans="1:10" ht="12.75">
      <c r="A166" s="7" t="s">
        <v>7</v>
      </c>
      <c r="B166" s="7" t="s">
        <v>222</v>
      </c>
      <c r="C166" s="7" t="s">
        <v>99</v>
      </c>
      <c r="D166" s="7"/>
      <c r="E166" s="122" t="s">
        <v>100</v>
      </c>
      <c r="F166" s="82">
        <f>F167</f>
        <v>1417</v>
      </c>
      <c r="G166" s="103"/>
      <c r="H166" s="103"/>
      <c r="I166" s="103"/>
      <c r="J166" s="41"/>
    </row>
    <row r="167" spans="1:10" ht="22.5">
      <c r="A167" s="7" t="s">
        <v>7</v>
      </c>
      <c r="B167" s="7" t="s">
        <v>222</v>
      </c>
      <c r="C167" s="7" t="s">
        <v>443</v>
      </c>
      <c r="D167" s="7"/>
      <c r="E167" s="127" t="s">
        <v>442</v>
      </c>
      <c r="F167" s="82">
        <f>F169+F168+F174</f>
        <v>1417</v>
      </c>
      <c r="G167" s="103"/>
      <c r="H167" s="103"/>
      <c r="I167" s="103"/>
      <c r="J167" s="41"/>
    </row>
    <row r="168" spans="1:10" ht="12.75">
      <c r="A168" s="7" t="s">
        <v>7</v>
      </c>
      <c r="B168" s="7" t="s">
        <v>222</v>
      </c>
      <c r="C168" s="7" t="s">
        <v>443</v>
      </c>
      <c r="D168" s="7" t="s">
        <v>277</v>
      </c>
      <c r="E168" s="122" t="s">
        <v>278</v>
      </c>
      <c r="F168" s="82">
        <v>200</v>
      </c>
      <c r="G168" s="103"/>
      <c r="H168" s="103">
        <v>200</v>
      </c>
      <c r="I168" s="103"/>
      <c r="J168" s="41"/>
    </row>
    <row r="169" spans="1:10" ht="33.75">
      <c r="A169" s="7" t="s">
        <v>7</v>
      </c>
      <c r="B169" s="7" t="s">
        <v>222</v>
      </c>
      <c r="C169" s="37" t="s">
        <v>443</v>
      </c>
      <c r="D169" s="7" t="s">
        <v>268</v>
      </c>
      <c r="E169" s="122" t="s">
        <v>347</v>
      </c>
      <c r="F169" s="82">
        <f>200-200</f>
        <v>0</v>
      </c>
      <c r="G169" s="103"/>
      <c r="H169" s="103">
        <v>-200</v>
      </c>
      <c r="I169" s="103"/>
      <c r="J169" s="41"/>
    </row>
    <row r="170" spans="1:10" s="23" customFormat="1" ht="2.25" customHeight="1" hidden="1">
      <c r="A170" s="15" t="s">
        <v>7</v>
      </c>
      <c r="B170" s="15" t="s">
        <v>136</v>
      </c>
      <c r="C170" s="15"/>
      <c r="D170" s="15"/>
      <c r="E170" s="118" t="s">
        <v>44</v>
      </c>
      <c r="F170" s="16">
        <f>F171</f>
        <v>0</v>
      </c>
      <c r="G170" s="39"/>
      <c r="H170" s="39"/>
      <c r="I170" s="39"/>
      <c r="J170" s="101"/>
    </row>
    <row r="171" spans="1:10" ht="12.75" hidden="1">
      <c r="A171" s="7" t="s">
        <v>7</v>
      </c>
      <c r="B171" s="7" t="s">
        <v>136</v>
      </c>
      <c r="C171" s="7" t="s">
        <v>99</v>
      </c>
      <c r="D171" s="7"/>
      <c r="E171" s="123" t="s">
        <v>100</v>
      </c>
      <c r="F171" s="8">
        <f>F172</f>
        <v>0</v>
      </c>
      <c r="G171" s="40"/>
      <c r="H171" s="40"/>
      <c r="I171" s="40"/>
      <c r="J171" s="41"/>
    </row>
    <row r="172" spans="1:10" ht="22.5" hidden="1">
      <c r="A172" s="7" t="s">
        <v>7</v>
      </c>
      <c r="B172" s="7" t="s">
        <v>136</v>
      </c>
      <c r="C172" s="7" t="s">
        <v>45</v>
      </c>
      <c r="D172" s="7"/>
      <c r="E172" s="124" t="s">
        <v>271</v>
      </c>
      <c r="F172" s="82">
        <f>F173</f>
        <v>0</v>
      </c>
      <c r="G172" s="103"/>
      <c r="H172" s="103"/>
      <c r="I172" s="103"/>
      <c r="J172" s="41"/>
    </row>
    <row r="173" spans="1:10" ht="22.5" hidden="1">
      <c r="A173" s="7" t="s">
        <v>7</v>
      </c>
      <c r="B173" s="7" t="s">
        <v>136</v>
      </c>
      <c r="C173" s="7" t="s">
        <v>45</v>
      </c>
      <c r="D173" s="7" t="s">
        <v>270</v>
      </c>
      <c r="E173" s="123" t="s">
        <v>272</v>
      </c>
      <c r="F173" s="82"/>
      <c r="G173" s="103"/>
      <c r="H173" s="103"/>
      <c r="I173" s="103"/>
      <c r="J173" s="41"/>
    </row>
    <row r="174" spans="1:10" ht="22.5">
      <c r="A174" s="7" t="s">
        <v>7</v>
      </c>
      <c r="B174" s="7" t="s">
        <v>222</v>
      </c>
      <c r="C174" s="7" t="s">
        <v>443</v>
      </c>
      <c r="D174" s="7" t="s">
        <v>270</v>
      </c>
      <c r="E174" s="123" t="s">
        <v>272</v>
      </c>
      <c r="F174" s="82">
        <v>1217</v>
      </c>
      <c r="G174" s="103"/>
      <c r="H174" s="103">
        <v>1217</v>
      </c>
      <c r="I174" s="103"/>
      <c r="J174" s="41"/>
    </row>
    <row r="175" spans="1:10" s="23" customFormat="1" ht="12.75">
      <c r="A175" s="15" t="s">
        <v>7</v>
      </c>
      <c r="B175" s="15" t="s">
        <v>181</v>
      </c>
      <c r="C175" s="15"/>
      <c r="D175" s="15"/>
      <c r="E175" s="118" t="s">
        <v>183</v>
      </c>
      <c r="F175" s="84">
        <f>F180+F187+F176</f>
        <v>120</v>
      </c>
      <c r="G175" s="107"/>
      <c r="H175" s="107"/>
      <c r="I175" s="107"/>
      <c r="J175" s="101"/>
    </row>
    <row r="176" spans="1:10" s="23" customFormat="1" ht="1.5" customHeight="1">
      <c r="A176" s="15" t="s">
        <v>7</v>
      </c>
      <c r="B176" s="15" t="s">
        <v>328</v>
      </c>
      <c r="C176" s="15"/>
      <c r="D176" s="15"/>
      <c r="E176" s="118" t="s">
        <v>329</v>
      </c>
      <c r="F176" s="84">
        <f>F177</f>
        <v>0</v>
      </c>
      <c r="G176" s="107"/>
      <c r="H176" s="107"/>
      <c r="I176" s="107"/>
      <c r="J176" s="101"/>
    </row>
    <row r="177" spans="1:10" s="23" customFormat="1" ht="12.75" hidden="1">
      <c r="A177" s="7" t="s">
        <v>7</v>
      </c>
      <c r="B177" s="7" t="s">
        <v>328</v>
      </c>
      <c r="C177" s="7" t="s">
        <v>330</v>
      </c>
      <c r="D177" s="7"/>
      <c r="E177" s="120" t="s">
        <v>331</v>
      </c>
      <c r="F177" s="82">
        <f>F178</f>
        <v>0</v>
      </c>
      <c r="G177" s="107"/>
      <c r="H177" s="107"/>
      <c r="I177" s="107"/>
      <c r="J177" s="101"/>
    </row>
    <row r="178" spans="1:10" s="23" customFormat="1" ht="33.75" hidden="1">
      <c r="A178" s="7" t="s">
        <v>7</v>
      </c>
      <c r="B178" s="7" t="s">
        <v>328</v>
      </c>
      <c r="C178" s="7" t="s">
        <v>339</v>
      </c>
      <c r="D178" s="7"/>
      <c r="E178" s="120" t="s">
        <v>340</v>
      </c>
      <c r="F178" s="82">
        <f>F179</f>
        <v>0</v>
      </c>
      <c r="G178" s="107"/>
      <c r="H178" s="107"/>
      <c r="I178" s="107"/>
      <c r="J178" s="101"/>
    </row>
    <row r="179" spans="1:10" s="23" customFormat="1" ht="22.5" hidden="1">
      <c r="A179" s="7" t="s">
        <v>7</v>
      </c>
      <c r="B179" s="7" t="s">
        <v>328</v>
      </c>
      <c r="C179" s="7" t="s">
        <v>339</v>
      </c>
      <c r="D179" s="7" t="s">
        <v>270</v>
      </c>
      <c r="E179" s="123" t="s">
        <v>272</v>
      </c>
      <c r="F179" s="82"/>
      <c r="G179" s="107"/>
      <c r="H179" s="103"/>
      <c r="I179" s="107"/>
      <c r="J179" s="101"/>
    </row>
    <row r="180" spans="1:10" s="23" customFormat="1" ht="12.75">
      <c r="A180" s="15" t="s">
        <v>7</v>
      </c>
      <c r="B180" s="15" t="s">
        <v>182</v>
      </c>
      <c r="C180" s="15"/>
      <c r="D180" s="15"/>
      <c r="E180" s="118" t="s">
        <v>184</v>
      </c>
      <c r="F180" s="84">
        <f>F181</f>
        <v>120</v>
      </c>
      <c r="G180" s="107"/>
      <c r="H180" s="107"/>
      <c r="I180" s="107"/>
      <c r="J180" s="101"/>
    </row>
    <row r="181" spans="1:10" s="36" customFormat="1" ht="12.75">
      <c r="A181" s="37" t="s">
        <v>7</v>
      </c>
      <c r="B181" s="37" t="s">
        <v>182</v>
      </c>
      <c r="C181" s="37" t="s">
        <v>99</v>
      </c>
      <c r="D181" s="37"/>
      <c r="E181" s="123" t="s">
        <v>100</v>
      </c>
      <c r="F181" s="82">
        <f>F182+F185</f>
        <v>120</v>
      </c>
      <c r="G181" s="103"/>
      <c r="H181" s="103"/>
      <c r="I181" s="103"/>
      <c r="J181" s="108"/>
    </row>
    <row r="182" spans="1:10" s="36" customFormat="1" ht="22.5">
      <c r="A182" s="37" t="s">
        <v>7</v>
      </c>
      <c r="B182" s="37" t="s">
        <v>182</v>
      </c>
      <c r="C182" s="37" t="s">
        <v>445</v>
      </c>
      <c r="D182" s="37"/>
      <c r="E182" s="120" t="s">
        <v>434</v>
      </c>
      <c r="F182" s="82">
        <f>F183+F184</f>
        <v>120</v>
      </c>
      <c r="G182" s="103"/>
      <c r="H182" s="103"/>
      <c r="I182" s="103"/>
      <c r="J182" s="109"/>
    </row>
    <row r="183" spans="1:10" s="36" customFormat="1" ht="12.75">
      <c r="A183" s="37" t="s">
        <v>7</v>
      </c>
      <c r="B183" s="37" t="s">
        <v>182</v>
      </c>
      <c r="C183" s="37" t="s">
        <v>445</v>
      </c>
      <c r="D183" s="7" t="s">
        <v>277</v>
      </c>
      <c r="E183" s="122" t="s">
        <v>278</v>
      </c>
      <c r="F183" s="82">
        <v>120</v>
      </c>
      <c r="G183" s="103"/>
      <c r="H183" s="103"/>
      <c r="I183" s="103"/>
      <c r="J183" s="109"/>
    </row>
    <row r="184" spans="1:10" s="36" customFormat="1" ht="1.5" customHeight="1">
      <c r="A184" s="37" t="s">
        <v>7</v>
      </c>
      <c r="B184" s="37" t="s">
        <v>182</v>
      </c>
      <c r="C184" s="37" t="s">
        <v>225</v>
      </c>
      <c r="D184" s="7" t="s">
        <v>270</v>
      </c>
      <c r="E184" s="123" t="s">
        <v>272</v>
      </c>
      <c r="F184" s="82">
        <f>1000-1000</f>
        <v>0</v>
      </c>
      <c r="G184" s="103"/>
      <c r="H184" s="103"/>
      <c r="I184" s="103"/>
      <c r="J184" s="109"/>
    </row>
    <row r="185" spans="1:10" s="36" customFormat="1" ht="12.75" hidden="1">
      <c r="A185" s="37" t="s">
        <v>7</v>
      </c>
      <c r="B185" s="37" t="s">
        <v>182</v>
      </c>
      <c r="C185" s="37" t="s">
        <v>353</v>
      </c>
      <c r="D185" s="7"/>
      <c r="E185" s="122" t="s">
        <v>354</v>
      </c>
      <c r="F185" s="82">
        <f>F186</f>
        <v>0</v>
      </c>
      <c r="G185" s="103"/>
      <c r="H185" s="103"/>
      <c r="I185" s="103"/>
      <c r="J185" s="109"/>
    </row>
    <row r="186" spans="1:10" s="36" customFormat="1" ht="22.5" hidden="1">
      <c r="A186" s="37" t="s">
        <v>7</v>
      </c>
      <c r="B186" s="37" t="s">
        <v>182</v>
      </c>
      <c r="C186" s="37" t="s">
        <v>353</v>
      </c>
      <c r="D186" s="7" t="s">
        <v>270</v>
      </c>
      <c r="E186" s="122" t="s">
        <v>272</v>
      </c>
      <c r="F186" s="82"/>
      <c r="G186" s="103"/>
      <c r="H186" s="103"/>
      <c r="I186" s="103"/>
      <c r="J186" s="109"/>
    </row>
    <row r="187" spans="1:10" s="23" customFormat="1" ht="12.75" hidden="1">
      <c r="A187" s="15" t="s">
        <v>7</v>
      </c>
      <c r="B187" s="15" t="s">
        <v>252</v>
      </c>
      <c r="C187" s="90"/>
      <c r="D187" s="15"/>
      <c r="E187" s="126" t="s">
        <v>262</v>
      </c>
      <c r="F187" s="84">
        <f>F188</f>
        <v>0</v>
      </c>
      <c r="G187" s="107"/>
      <c r="H187" s="107"/>
      <c r="I187" s="107"/>
      <c r="J187" s="101"/>
    </row>
    <row r="188" spans="1:10" ht="12.75" hidden="1">
      <c r="A188" s="7" t="s">
        <v>7</v>
      </c>
      <c r="B188" s="7" t="s">
        <v>252</v>
      </c>
      <c r="C188" s="91" t="s">
        <v>253</v>
      </c>
      <c r="D188" s="7"/>
      <c r="E188" s="127" t="s">
        <v>262</v>
      </c>
      <c r="F188" s="82">
        <f>F189+F191+F193+F195+F197</f>
        <v>0</v>
      </c>
      <c r="G188" s="103"/>
      <c r="H188" s="103"/>
      <c r="I188" s="103"/>
      <c r="J188" s="41"/>
    </row>
    <row r="189" spans="1:10" ht="12.75" hidden="1">
      <c r="A189" s="7" t="s">
        <v>7</v>
      </c>
      <c r="B189" s="7" t="s">
        <v>252</v>
      </c>
      <c r="C189" s="91" t="s">
        <v>254</v>
      </c>
      <c r="D189" s="7"/>
      <c r="E189" s="127" t="s">
        <v>292</v>
      </c>
      <c r="F189" s="82">
        <f>F190</f>
        <v>0</v>
      </c>
      <c r="G189" s="103"/>
      <c r="H189" s="103"/>
      <c r="I189" s="103"/>
      <c r="J189" s="41"/>
    </row>
    <row r="190" spans="1:10" ht="12.75" hidden="1">
      <c r="A190" s="7" t="s">
        <v>7</v>
      </c>
      <c r="B190" s="7" t="s">
        <v>252</v>
      </c>
      <c r="C190" s="91" t="s">
        <v>254</v>
      </c>
      <c r="D190" s="7" t="s">
        <v>277</v>
      </c>
      <c r="E190" s="122" t="s">
        <v>278</v>
      </c>
      <c r="F190" s="82"/>
      <c r="G190" s="103"/>
      <c r="H190" s="103"/>
      <c r="I190" s="103"/>
      <c r="J190" s="41"/>
    </row>
    <row r="191" spans="1:10" ht="22.5" hidden="1">
      <c r="A191" s="7" t="s">
        <v>7</v>
      </c>
      <c r="B191" s="7" t="s">
        <v>252</v>
      </c>
      <c r="C191" s="91" t="s">
        <v>255</v>
      </c>
      <c r="D191" s="7"/>
      <c r="E191" s="127" t="s">
        <v>293</v>
      </c>
      <c r="F191" s="82">
        <f>F192</f>
        <v>0</v>
      </c>
      <c r="G191" s="103"/>
      <c r="H191" s="103"/>
      <c r="I191" s="103"/>
      <c r="J191" s="41"/>
    </row>
    <row r="192" spans="1:10" ht="12.75" hidden="1">
      <c r="A192" s="7" t="s">
        <v>7</v>
      </c>
      <c r="B192" s="7" t="s">
        <v>252</v>
      </c>
      <c r="C192" s="91" t="s">
        <v>255</v>
      </c>
      <c r="D192" s="7" t="s">
        <v>277</v>
      </c>
      <c r="E192" s="122" t="s">
        <v>278</v>
      </c>
      <c r="F192" s="82"/>
      <c r="G192" s="103"/>
      <c r="H192" s="103"/>
      <c r="I192" s="103"/>
      <c r="J192" s="41"/>
    </row>
    <row r="193" spans="1:10" ht="12.75" hidden="1">
      <c r="A193" s="7" t="s">
        <v>7</v>
      </c>
      <c r="B193" s="7" t="s">
        <v>252</v>
      </c>
      <c r="C193" s="91" t="s">
        <v>256</v>
      </c>
      <c r="D193" s="7"/>
      <c r="E193" s="127" t="s">
        <v>294</v>
      </c>
      <c r="F193" s="82">
        <f>F194</f>
        <v>0</v>
      </c>
      <c r="G193" s="103"/>
      <c r="H193" s="103"/>
      <c r="I193" s="103"/>
      <c r="J193" s="41"/>
    </row>
    <row r="194" spans="1:10" ht="12.75" hidden="1">
      <c r="A194" s="7" t="s">
        <v>7</v>
      </c>
      <c r="B194" s="7" t="s">
        <v>252</v>
      </c>
      <c r="C194" s="91" t="s">
        <v>256</v>
      </c>
      <c r="D194" s="7" t="s">
        <v>277</v>
      </c>
      <c r="E194" s="122" t="s">
        <v>278</v>
      </c>
      <c r="F194" s="82"/>
      <c r="G194" s="103"/>
      <c r="H194" s="103"/>
      <c r="I194" s="103"/>
      <c r="J194" s="41"/>
    </row>
    <row r="195" spans="1:10" ht="12.75" hidden="1">
      <c r="A195" s="7" t="s">
        <v>7</v>
      </c>
      <c r="B195" s="7" t="s">
        <v>252</v>
      </c>
      <c r="C195" s="91" t="s">
        <v>257</v>
      </c>
      <c r="D195" s="7"/>
      <c r="E195" s="127" t="s">
        <v>295</v>
      </c>
      <c r="F195" s="82">
        <f>F196</f>
        <v>0</v>
      </c>
      <c r="G195" s="103"/>
      <c r="H195" s="103"/>
      <c r="I195" s="103"/>
      <c r="J195" s="41"/>
    </row>
    <row r="196" spans="1:10" ht="12.75" hidden="1">
      <c r="A196" s="7" t="s">
        <v>7</v>
      </c>
      <c r="B196" s="7" t="s">
        <v>252</v>
      </c>
      <c r="C196" s="91" t="s">
        <v>257</v>
      </c>
      <c r="D196" s="7" t="s">
        <v>277</v>
      </c>
      <c r="E196" s="122" t="s">
        <v>278</v>
      </c>
      <c r="F196" s="82"/>
      <c r="G196" s="103"/>
      <c r="H196" s="103"/>
      <c r="I196" s="103"/>
      <c r="J196" s="41"/>
    </row>
    <row r="197" spans="1:10" ht="12.75" hidden="1">
      <c r="A197" s="7" t="s">
        <v>7</v>
      </c>
      <c r="B197" s="7" t="s">
        <v>252</v>
      </c>
      <c r="C197" s="91" t="s">
        <v>258</v>
      </c>
      <c r="D197" s="7"/>
      <c r="E197" s="127" t="s">
        <v>296</v>
      </c>
      <c r="F197" s="82">
        <f>F198+F200</f>
        <v>0</v>
      </c>
      <c r="G197" s="103"/>
      <c r="H197" s="103"/>
      <c r="I197" s="103"/>
      <c r="J197" s="41"/>
    </row>
    <row r="198" spans="1:10" ht="12.75" hidden="1">
      <c r="A198" s="7" t="s">
        <v>7</v>
      </c>
      <c r="B198" s="7" t="s">
        <v>252</v>
      </c>
      <c r="C198" s="91" t="s">
        <v>259</v>
      </c>
      <c r="D198" s="7"/>
      <c r="E198" s="127" t="s">
        <v>297</v>
      </c>
      <c r="F198" s="82">
        <f>F199</f>
        <v>0</v>
      </c>
      <c r="G198" s="103"/>
      <c r="H198" s="103"/>
      <c r="I198" s="103"/>
      <c r="J198" s="41"/>
    </row>
    <row r="199" spans="1:10" ht="12.75" hidden="1">
      <c r="A199" s="7" t="s">
        <v>7</v>
      </c>
      <c r="B199" s="7" t="s">
        <v>252</v>
      </c>
      <c r="C199" s="91" t="s">
        <v>259</v>
      </c>
      <c r="D199" s="7" t="s">
        <v>277</v>
      </c>
      <c r="E199" s="122" t="s">
        <v>278</v>
      </c>
      <c r="F199" s="82"/>
      <c r="G199" s="103"/>
      <c r="H199" s="103"/>
      <c r="I199" s="103"/>
      <c r="J199" s="41"/>
    </row>
    <row r="200" spans="1:10" ht="12.75" hidden="1">
      <c r="A200" s="7" t="s">
        <v>7</v>
      </c>
      <c r="B200" s="7" t="s">
        <v>252</v>
      </c>
      <c r="C200" s="91" t="s">
        <v>291</v>
      </c>
      <c r="D200" s="7"/>
      <c r="E200" s="127" t="s">
        <v>298</v>
      </c>
      <c r="F200" s="82">
        <f>F201</f>
        <v>0</v>
      </c>
      <c r="G200" s="103"/>
      <c r="H200" s="103"/>
      <c r="I200" s="103"/>
      <c r="J200" s="41"/>
    </row>
    <row r="201" spans="1:10" ht="12.75" hidden="1">
      <c r="A201" s="7" t="s">
        <v>7</v>
      </c>
      <c r="B201" s="7" t="s">
        <v>252</v>
      </c>
      <c r="C201" s="91" t="s">
        <v>291</v>
      </c>
      <c r="D201" s="7" t="s">
        <v>277</v>
      </c>
      <c r="E201" s="122" t="s">
        <v>278</v>
      </c>
      <c r="F201" s="82"/>
      <c r="G201" s="103"/>
      <c r="H201" s="103"/>
      <c r="I201" s="103"/>
      <c r="J201" s="41"/>
    </row>
    <row r="202" spans="1:10" s="23" customFormat="1" ht="12.75">
      <c r="A202" s="15" t="s">
        <v>7</v>
      </c>
      <c r="B202" s="15" t="s">
        <v>46</v>
      </c>
      <c r="C202" s="90"/>
      <c r="D202" s="15"/>
      <c r="E202" s="126" t="s">
        <v>47</v>
      </c>
      <c r="F202" s="84">
        <f>F203</f>
        <v>85</v>
      </c>
      <c r="G202" s="107"/>
      <c r="H202" s="107"/>
      <c r="I202" s="107"/>
      <c r="J202" s="101"/>
    </row>
    <row r="203" spans="1:10" ht="12.75">
      <c r="A203" s="15" t="s">
        <v>7</v>
      </c>
      <c r="B203" s="15" t="s">
        <v>48</v>
      </c>
      <c r="C203" s="15"/>
      <c r="D203" s="15"/>
      <c r="E203" s="118" t="s">
        <v>49</v>
      </c>
      <c r="F203" s="84">
        <f>F204</f>
        <v>85</v>
      </c>
      <c r="G203" s="107"/>
      <c r="H203" s="107"/>
      <c r="I203" s="107"/>
      <c r="J203" s="41"/>
    </row>
    <row r="204" spans="1:10" ht="12.75">
      <c r="A204" s="7" t="s">
        <v>7</v>
      </c>
      <c r="B204" s="7" t="s">
        <v>48</v>
      </c>
      <c r="C204" s="7" t="s">
        <v>99</v>
      </c>
      <c r="D204" s="7"/>
      <c r="E204" s="123" t="s">
        <v>100</v>
      </c>
      <c r="F204" s="82">
        <f>F205</f>
        <v>85</v>
      </c>
      <c r="G204" s="103"/>
      <c r="H204" s="103"/>
      <c r="I204" s="103"/>
      <c r="J204" s="41"/>
    </row>
    <row r="205" spans="1:10" ht="22.5">
      <c r="A205" s="7" t="s">
        <v>7</v>
      </c>
      <c r="B205" s="7" t="s">
        <v>48</v>
      </c>
      <c r="C205" s="7" t="s">
        <v>185</v>
      </c>
      <c r="D205" s="7"/>
      <c r="E205" s="121" t="s">
        <v>226</v>
      </c>
      <c r="F205" s="82">
        <f>F206</f>
        <v>85</v>
      </c>
      <c r="G205" s="103"/>
      <c r="H205" s="103"/>
      <c r="I205" s="103"/>
      <c r="J205" s="41"/>
    </row>
    <row r="206" spans="1:10" ht="12.75">
      <c r="A206" s="7" t="s">
        <v>7</v>
      </c>
      <c r="B206" s="7" t="s">
        <v>48</v>
      </c>
      <c r="C206" s="7" t="s">
        <v>185</v>
      </c>
      <c r="D206" s="7" t="s">
        <v>277</v>
      </c>
      <c r="E206" s="122" t="s">
        <v>278</v>
      </c>
      <c r="F206" s="82">
        <v>85</v>
      </c>
      <c r="G206" s="103"/>
      <c r="H206" s="103"/>
      <c r="I206" s="103"/>
      <c r="J206" s="41"/>
    </row>
    <row r="207" spans="1:10" s="23" customFormat="1" ht="12.75">
      <c r="A207" s="15" t="s">
        <v>7</v>
      </c>
      <c r="B207" s="15" t="s">
        <v>60</v>
      </c>
      <c r="C207" s="15"/>
      <c r="D207" s="15"/>
      <c r="E207" s="118" t="s">
        <v>61</v>
      </c>
      <c r="F207" s="16">
        <f>F208+F212+F249</f>
        <v>6508.424</v>
      </c>
      <c r="G207" s="39"/>
      <c r="H207" s="39"/>
      <c r="I207" s="39"/>
      <c r="J207" s="101"/>
    </row>
    <row r="208" spans="1:10" s="23" customFormat="1" ht="12.75">
      <c r="A208" s="15" t="s">
        <v>7</v>
      </c>
      <c r="B208" s="15" t="s">
        <v>62</v>
      </c>
      <c r="C208" s="15"/>
      <c r="D208" s="15"/>
      <c r="E208" s="118" t="s">
        <v>63</v>
      </c>
      <c r="F208" s="16">
        <f>F209</f>
        <v>1200</v>
      </c>
      <c r="G208" s="39"/>
      <c r="H208" s="39"/>
      <c r="I208" s="39"/>
      <c r="J208" s="101"/>
    </row>
    <row r="209" spans="1:10" ht="12.75">
      <c r="A209" s="7" t="s">
        <v>7</v>
      </c>
      <c r="B209" s="7" t="s">
        <v>62</v>
      </c>
      <c r="C209" s="7" t="s">
        <v>162</v>
      </c>
      <c r="D209" s="7"/>
      <c r="E209" s="123" t="s">
        <v>163</v>
      </c>
      <c r="F209" s="8">
        <f>F210</f>
        <v>1200</v>
      </c>
      <c r="G209" s="40"/>
      <c r="H209" s="40"/>
      <c r="I209" s="40"/>
      <c r="J209" s="41"/>
    </row>
    <row r="210" spans="1:10" ht="22.5">
      <c r="A210" s="12" t="s">
        <v>7</v>
      </c>
      <c r="B210" s="12" t="s">
        <v>62</v>
      </c>
      <c r="C210" s="12" t="s">
        <v>164</v>
      </c>
      <c r="D210" s="12"/>
      <c r="E210" s="122" t="s">
        <v>64</v>
      </c>
      <c r="F210" s="21">
        <f>F211</f>
        <v>1200</v>
      </c>
      <c r="G210" s="104"/>
      <c r="H210" s="104"/>
      <c r="I210" s="104"/>
      <c r="J210" s="41"/>
    </row>
    <row r="211" spans="1:10" ht="12.75">
      <c r="A211" s="12" t="s">
        <v>7</v>
      </c>
      <c r="B211" s="12" t="s">
        <v>62</v>
      </c>
      <c r="C211" s="12" t="s">
        <v>164</v>
      </c>
      <c r="D211" s="12" t="s">
        <v>273</v>
      </c>
      <c r="E211" s="122" t="s">
        <v>274</v>
      </c>
      <c r="F211" s="21">
        <v>1200</v>
      </c>
      <c r="G211" s="104"/>
      <c r="H211" s="104"/>
      <c r="I211" s="103"/>
      <c r="J211" s="41"/>
    </row>
    <row r="212" spans="1:10" s="23" customFormat="1" ht="12.75">
      <c r="A212" s="15" t="s">
        <v>7</v>
      </c>
      <c r="B212" s="15" t="s">
        <v>65</v>
      </c>
      <c r="C212" s="15"/>
      <c r="D212" s="15"/>
      <c r="E212" s="118" t="s">
        <v>66</v>
      </c>
      <c r="F212" s="16">
        <f>F216+F227+F232+F240+F213+F220+F224</f>
        <v>2919.624</v>
      </c>
      <c r="G212" s="39"/>
      <c r="H212" s="39"/>
      <c r="I212" s="39"/>
      <c r="J212" s="101"/>
    </row>
    <row r="213" spans="1:10" s="29" customFormat="1" ht="0.75" customHeight="1">
      <c r="A213" s="7" t="s">
        <v>7</v>
      </c>
      <c r="B213" s="7" t="s">
        <v>65</v>
      </c>
      <c r="C213" s="7" t="s">
        <v>332</v>
      </c>
      <c r="D213" s="7"/>
      <c r="E213" s="120" t="s">
        <v>333</v>
      </c>
      <c r="F213" s="8">
        <f>F214</f>
        <v>0</v>
      </c>
      <c r="G213" s="40"/>
      <c r="H213" s="40"/>
      <c r="I213" s="40"/>
      <c r="J213" s="115"/>
    </row>
    <row r="214" spans="1:10" s="29" customFormat="1" ht="12.75" hidden="1">
      <c r="A214" s="7" t="s">
        <v>7</v>
      </c>
      <c r="B214" s="7" t="s">
        <v>65</v>
      </c>
      <c r="C214" s="7" t="s">
        <v>334</v>
      </c>
      <c r="D214" s="7"/>
      <c r="E214" s="120" t="s">
        <v>335</v>
      </c>
      <c r="F214" s="8">
        <f>F215</f>
        <v>0</v>
      </c>
      <c r="G214" s="40"/>
      <c r="H214" s="40"/>
      <c r="I214" s="40"/>
      <c r="J214" s="115"/>
    </row>
    <row r="215" spans="1:10" s="29" customFormat="1" ht="12.75" hidden="1">
      <c r="A215" s="7" t="s">
        <v>7</v>
      </c>
      <c r="B215" s="7" t="s">
        <v>65</v>
      </c>
      <c r="C215" s="7" t="s">
        <v>334</v>
      </c>
      <c r="D215" s="7" t="s">
        <v>240</v>
      </c>
      <c r="E215" s="120" t="s">
        <v>241</v>
      </c>
      <c r="F215" s="8"/>
      <c r="G215" s="40"/>
      <c r="H215" s="78"/>
      <c r="I215" s="40"/>
      <c r="J215" s="115"/>
    </row>
    <row r="216" spans="1:10" s="29" customFormat="1" ht="12.75" hidden="1">
      <c r="A216" s="7" t="s">
        <v>7</v>
      </c>
      <c r="B216" s="7" t="s">
        <v>65</v>
      </c>
      <c r="C216" s="7" t="s">
        <v>166</v>
      </c>
      <c r="D216" s="7"/>
      <c r="E216" s="120" t="s">
        <v>198</v>
      </c>
      <c r="F216" s="8">
        <f>F217</f>
        <v>0</v>
      </c>
      <c r="G216" s="40"/>
      <c r="H216" s="78"/>
      <c r="I216" s="40"/>
      <c r="J216" s="115"/>
    </row>
    <row r="217" spans="1:10" s="29" customFormat="1" ht="33.75" hidden="1">
      <c r="A217" s="7" t="s">
        <v>7</v>
      </c>
      <c r="B217" s="7" t="s">
        <v>65</v>
      </c>
      <c r="C217" s="7" t="s">
        <v>336</v>
      </c>
      <c r="D217" s="7"/>
      <c r="E217" s="120" t="s">
        <v>337</v>
      </c>
      <c r="F217" s="8">
        <f>F218</f>
        <v>0</v>
      </c>
      <c r="G217" s="40"/>
      <c r="H217" s="78"/>
      <c r="I217" s="40"/>
      <c r="J217" s="115"/>
    </row>
    <row r="218" spans="1:10" s="36" customFormat="1" ht="12.75" hidden="1">
      <c r="A218" s="37" t="s">
        <v>7</v>
      </c>
      <c r="B218" s="37" t="s">
        <v>65</v>
      </c>
      <c r="C218" s="37" t="s">
        <v>194</v>
      </c>
      <c r="D218" s="37"/>
      <c r="E218" s="124" t="s">
        <v>338</v>
      </c>
      <c r="F218" s="27">
        <f>F219</f>
        <v>0</v>
      </c>
      <c r="G218" s="110"/>
      <c r="H218" s="110"/>
      <c r="I218" s="110"/>
      <c r="J218" s="108"/>
    </row>
    <row r="219" spans="1:10" s="36" customFormat="1" ht="12.75" hidden="1">
      <c r="A219" s="37" t="s">
        <v>7</v>
      </c>
      <c r="B219" s="37" t="s">
        <v>65</v>
      </c>
      <c r="C219" s="37" t="s">
        <v>194</v>
      </c>
      <c r="D219" s="37" t="s">
        <v>240</v>
      </c>
      <c r="E219" s="124" t="s">
        <v>241</v>
      </c>
      <c r="F219" s="27"/>
      <c r="G219" s="110"/>
      <c r="H219" s="110"/>
      <c r="I219" s="103"/>
      <c r="J219" s="108"/>
    </row>
    <row r="220" spans="1:10" s="36" customFormat="1" ht="12.75">
      <c r="A220" s="7" t="s">
        <v>7</v>
      </c>
      <c r="B220" s="7" t="s">
        <v>65</v>
      </c>
      <c r="C220" s="7" t="s">
        <v>332</v>
      </c>
      <c r="D220" s="7"/>
      <c r="E220" s="120" t="s">
        <v>333</v>
      </c>
      <c r="F220" s="8">
        <f>F221</f>
        <v>296.966</v>
      </c>
      <c r="G220" s="110"/>
      <c r="H220" s="110"/>
      <c r="I220" s="103"/>
      <c r="J220" s="108"/>
    </row>
    <row r="221" spans="1:10" s="36" customFormat="1" ht="12.75">
      <c r="A221" s="7" t="s">
        <v>7</v>
      </c>
      <c r="B221" s="7" t="s">
        <v>65</v>
      </c>
      <c r="C221" s="7" t="s">
        <v>334</v>
      </c>
      <c r="D221" s="7"/>
      <c r="E221" s="120" t="s">
        <v>335</v>
      </c>
      <c r="F221" s="8">
        <f>F222</f>
        <v>296.966</v>
      </c>
      <c r="G221" s="110"/>
      <c r="H221" s="110"/>
      <c r="I221" s="103"/>
      <c r="J221" s="108"/>
    </row>
    <row r="222" spans="1:10" s="36" customFormat="1" ht="12.75">
      <c r="A222" s="7" t="s">
        <v>7</v>
      </c>
      <c r="B222" s="7" t="s">
        <v>65</v>
      </c>
      <c r="C222" s="7" t="s">
        <v>334</v>
      </c>
      <c r="D222" s="7" t="s">
        <v>240</v>
      </c>
      <c r="E222" s="120" t="s">
        <v>241</v>
      </c>
      <c r="F222" s="8">
        <v>296.966</v>
      </c>
      <c r="G222" s="110"/>
      <c r="H222" s="110">
        <v>296.966</v>
      </c>
      <c r="I222" s="103"/>
      <c r="J222" s="108"/>
    </row>
    <row r="223" spans="1:10" s="36" customFormat="1" ht="12.75">
      <c r="A223" s="7" t="s">
        <v>7</v>
      </c>
      <c r="B223" s="7" t="s">
        <v>65</v>
      </c>
      <c r="C223" s="7" t="s">
        <v>166</v>
      </c>
      <c r="D223" s="7"/>
      <c r="E223" s="120" t="s">
        <v>198</v>
      </c>
      <c r="F223" s="8">
        <f>F224</f>
        <v>328.658</v>
      </c>
      <c r="G223" s="110"/>
      <c r="H223" s="110"/>
      <c r="I223" s="103"/>
      <c r="J223" s="108"/>
    </row>
    <row r="224" spans="1:10" s="36" customFormat="1" ht="33.75">
      <c r="A224" s="7" t="s">
        <v>7</v>
      </c>
      <c r="B224" s="7" t="s">
        <v>65</v>
      </c>
      <c r="C224" s="7" t="s">
        <v>336</v>
      </c>
      <c r="D224" s="7"/>
      <c r="E224" s="120" t="s">
        <v>337</v>
      </c>
      <c r="F224" s="8">
        <f>F225</f>
        <v>328.658</v>
      </c>
      <c r="G224" s="110"/>
      <c r="H224" s="110"/>
      <c r="I224" s="103"/>
      <c r="J224" s="108"/>
    </row>
    <row r="225" spans="1:10" s="36" customFormat="1" ht="12.75">
      <c r="A225" s="37" t="s">
        <v>7</v>
      </c>
      <c r="B225" s="37" t="s">
        <v>65</v>
      </c>
      <c r="C225" s="37" t="s">
        <v>194</v>
      </c>
      <c r="D225" s="37"/>
      <c r="E225" s="124" t="s">
        <v>338</v>
      </c>
      <c r="F225" s="27">
        <f>F226</f>
        <v>328.658</v>
      </c>
      <c r="G225" s="110"/>
      <c r="H225" s="110"/>
      <c r="I225" s="103"/>
      <c r="J225" s="108"/>
    </row>
    <row r="226" spans="1:10" s="36" customFormat="1" ht="15.75" customHeight="1">
      <c r="A226" s="37" t="s">
        <v>7</v>
      </c>
      <c r="B226" s="37" t="s">
        <v>65</v>
      </c>
      <c r="C226" s="37" t="s">
        <v>194</v>
      </c>
      <c r="D226" s="37" t="s">
        <v>240</v>
      </c>
      <c r="E226" s="124" t="s">
        <v>241</v>
      </c>
      <c r="F226" s="27">
        <v>328.658</v>
      </c>
      <c r="G226" s="110"/>
      <c r="H226" s="110">
        <v>328.658</v>
      </c>
      <c r="I226" s="103"/>
      <c r="J226" s="108"/>
    </row>
    <row r="227" spans="1:10" ht="12.75">
      <c r="A227" s="7" t="s">
        <v>7</v>
      </c>
      <c r="B227" s="7" t="s">
        <v>65</v>
      </c>
      <c r="C227" s="7" t="s">
        <v>99</v>
      </c>
      <c r="D227" s="7"/>
      <c r="E227" s="122" t="s">
        <v>100</v>
      </c>
      <c r="F227" s="21">
        <f>F228+F230</f>
        <v>580</v>
      </c>
      <c r="G227" s="104"/>
      <c r="H227" s="104"/>
      <c r="I227" s="104"/>
      <c r="J227" s="41"/>
    </row>
    <row r="228" spans="1:10" ht="22.5">
      <c r="A228" s="7" t="s">
        <v>7</v>
      </c>
      <c r="B228" s="7" t="s">
        <v>65</v>
      </c>
      <c r="C228" s="7" t="s">
        <v>68</v>
      </c>
      <c r="D228" s="7"/>
      <c r="E228" s="120" t="s">
        <v>229</v>
      </c>
      <c r="F228" s="21">
        <f>F229</f>
        <v>500</v>
      </c>
      <c r="G228" s="104"/>
      <c r="H228" s="104"/>
      <c r="I228" s="104"/>
      <c r="J228" s="41"/>
    </row>
    <row r="229" spans="1:10" ht="12.75">
      <c r="A229" s="7" t="s">
        <v>7</v>
      </c>
      <c r="B229" s="7" t="s">
        <v>65</v>
      </c>
      <c r="C229" s="7" t="s">
        <v>68</v>
      </c>
      <c r="D229" s="7" t="s">
        <v>240</v>
      </c>
      <c r="E229" s="122" t="s">
        <v>241</v>
      </c>
      <c r="F229" s="82">
        <v>500</v>
      </c>
      <c r="G229" s="103"/>
      <c r="H229" s="103"/>
      <c r="I229" s="103"/>
      <c r="J229" s="41"/>
    </row>
    <row r="230" spans="1:10" ht="22.5">
      <c r="A230" s="7" t="s">
        <v>7</v>
      </c>
      <c r="B230" s="7" t="s">
        <v>65</v>
      </c>
      <c r="C230" s="7" t="s">
        <v>24</v>
      </c>
      <c r="D230" s="7"/>
      <c r="E230" s="120" t="s">
        <v>429</v>
      </c>
      <c r="F230" s="82">
        <f>F231</f>
        <v>80</v>
      </c>
      <c r="G230" s="103"/>
      <c r="H230" s="103"/>
      <c r="I230" s="103"/>
      <c r="J230" s="41"/>
    </row>
    <row r="231" spans="1:10" ht="12.75">
      <c r="A231" s="7" t="s">
        <v>7</v>
      </c>
      <c r="B231" s="7" t="s">
        <v>65</v>
      </c>
      <c r="C231" s="7" t="s">
        <v>24</v>
      </c>
      <c r="D231" s="7" t="s">
        <v>240</v>
      </c>
      <c r="E231" s="122" t="s">
        <v>241</v>
      </c>
      <c r="F231" s="82">
        <v>80</v>
      </c>
      <c r="G231" s="103"/>
      <c r="H231" s="103"/>
      <c r="I231" s="103"/>
      <c r="J231" s="41"/>
    </row>
    <row r="232" spans="1:10" ht="12.75">
      <c r="A232" s="7" t="s">
        <v>7</v>
      </c>
      <c r="B232" s="7" t="s">
        <v>65</v>
      </c>
      <c r="C232" s="7" t="s">
        <v>67</v>
      </c>
      <c r="D232" s="7"/>
      <c r="E232" s="123" t="s">
        <v>165</v>
      </c>
      <c r="F232" s="81">
        <f>F238+F233</f>
        <v>170</v>
      </c>
      <c r="G232" s="106"/>
      <c r="H232" s="106"/>
      <c r="I232" s="106"/>
      <c r="J232" s="41"/>
    </row>
    <row r="233" spans="1:10" ht="12.75">
      <c r="A233" s="7" t="s">
        <v>7</v>
      </c>
      <c r="B233" s="7" t="s">
        <v>65</v>
      </c>
      <c r="C233" s="7" t="s">
        <v>173</v>
      </c>
      <c r="D233" s="7"/>
      <c r="E233" s="123" t="s">
        <v>275</v>
      </c>
      <c r="F233" s="81">
        <f>F234+F236</f>
        <v>150</v>
      </c>
      <c r="G233" s="106"/>
      <c r="H233" s="106"/>
      <c r="I233" s="106"/>
      <c r="J233" s="41"/>
    </row>
    <row r="234" spans="1:10" ht="12.75">
      <c r="A234" s="7" t="s">
        <v>7</v>
      </c>
      <c r="B234" s="7" t="s">
        <v>65</v>
      </c>
      <c r="C234" s="7" t="s">
        <v>276</v>
      </c>
      <c r="D234" s="7"/>
      <c r="E234" s="122" t="s">
        <v>279</v>
      </c>
      <c r="F234" s="81">
        <f>F235</f>
        <v>100</v>
      </c>
      <c r="G234" s="106"/>
      <c r="H234" s="106"/>
      <c r="I234" s="106"/>
      <c r="J234" s="41"/>
    </row>
    <row r="235" spans="1:10" ht="12.75">
      <c r="A235" s="7" t="s">
        <v>7</v>
      </c>
      <c r="B235" s="7" t="s">
        <v>65</v>
      </c>
      <c r="C235" s="7" t="s">
        <v>276</v>
      </c>
      <c r="D235" s="7" t="s">
        <v>277</v>
      </c>
      <c r="E235" s="122" t="s">
        <v>278</v>
      </c>
      <c r="F235" s="81">
        <v>100</v>
      </c>
      <c r="G235" s="106"/>
      <c r="H235" s="106"/>
      <c r="I235" s="106"/>
      <c r="J235" s="41"/>
    </row>
    <row r="236" spans="1:10" ht="12.75">
      <c r="A236" s="7" t="s">
        <v>7</v>
      </c>
      <c r="B236" s="7" t="s">
        <v>65</v>
      </c>
      <c r="C236" s="7" t="s">
        <v>280</v>
      </c>
      <c r="D236" s="7"/>
      <c r="E236" s="122" t="s">
        <v>281</v>
      </c>
      <c r="F236" s="81">
        <f>F237</f>
        <v>50</v>
      </c>
      <c r="G236" s="106"/>
      <c r="H236" s="106"/>
      <c r="I236" s="106"/>
      <c r="J236" s="41"/>
    </row>
    <row r="237" spans="1:10" ht="12.75">
      <c r="A237" s="7" t="s">
        <v>7</v>
      </c>
      <c r="B237" s="7" t="s">
        <v>65</v>
      </c>
      <c r="C237" s="7" t="s">
        <v>280</v>
      </c>
      <c r="D237" s="7" t="s">
        <v>277</v>
      </c>
      <c r="E237" s="122" t="s">
        <v>278</v>
      </c>
      <c r="F237" s="81">
        <v>50</v>
      </c>
      <c r="G237" s="106"/>
      <c r="H237" s="106"/>
      <c r="I237" s="106"/>
      <c r="J237" s="41"/>
    </row>
    <row r="238" spans="1:10" ht="22.5">
      <c r="A238" s="7" t="s">
        <v>7</v>
      </c>
      <c r="B238" s="7" t="s">
        <v>65</v>
      </c>
      <c r="C238" s="7" t="s">
        <v>177</v>
      </c>
      <c r="D238" s="7"/>
      <c r="E238" s="123" t="s">
        <v>282</v>
      </c>
      <c r="F238" s="82">
        <f>F239</f>
        <v>20</v>
      </c>
      <c r="G238" s="103"/>
      <c r="H238" s="103"/>
      <c r="I238" s="103"/>
      <c r="J238" s="41"/>
    </row>
    <row r="239" spans="1:10" ht="12.75">
      <c r="A239" s="12" t="s">
        <v>7</v>
      </c>
      <c r="B239" s="12" t="s">
        <v>65</v>
      </c>
      <c r="C239" s="12" t="s">
        <v>177</v>
      </c>
      <c r="D239" s="12" t="s">
        <v>283</v>
      </c>
      <c r="E239" s="122" t="s">
        <v>284</v>
      </c>
      <c r="F239" s="82">
        <v>20</v>
      </c>
      <c r="G239" s="103"/>
      <c r="H239" s="103"/>
      <c r="I239" s="103"/>
      <c r="J239" s="41"/>
    </row>
    <row r="240" spans="1:10" ht="12.75">
      <c r="A240" s="12" t="s">
        <v>7</v>
      </c>
      <c r="B240" s="12" t="s">
        <v>65</v>
      </c>
      <c r="C240" s="12" t="s">
        <v>99</v>
      </c>
      <c r="D240" s="12"/>
      <c r="E240" s="122" t="s">
        <v>100</v>
      </c>
      <c r="F240" s="81">
        <f>F241+F243+F245+E247:F247</f>
        <v>1544</v>
      </c>
      <c r="G240" s="106"/>
      <c r="H240" s="106"/>
      <c r="I240" s="106"/>
      <c r="J240" s="41"/>
    </row>
    <row r="241" spans="1:10" ht="38.25" customHeight="1">
      <c r="A241" s="7" t="s">
        <v>7</v>
      </c>
      <c r="B241" s="7" t="s">
        <v>65</v>
      </c>
      <c r="C241" s="7" t="s">
        <v>69</v>
      </c>
      <c r="D241" s="7"/>
      <c r="E241" s="120" t="s">
        <v>439</v>
      </c>
      <c r="F241" s="82">
        <f>F242</f>
        <v>250</v>
      </c>
      <c r="G241" s="103"/>
      <c r="H241" s="103"/>
      <c r="I241" s="103"/>
      <c r="J241" s="41"/>
    </row>
    <row r="242" spans="1:10" ht="12.75">
      <c r="A242" s="7" t="s">
        <v>7</v>
      </c>
      <c r="B242" s="7" t="s">
        <v>65</v>
      </c>
      <c r="C242" s="7" t="s">
        <v>69</v>
      </c>
      <c r="D242" s="7" t="s">
        <v>277</v>
      </c>
      <c r="E242" s="122" t="s">
        <v>278</v>
      </c>
      <c r="F242" s="81">
        <f>150+100</f>
        <v>250</v>
      </c>
      <c r="G242" s="106"/>
      <c r="H242" s="106"/>
      <c r="I242" s="103"/>
      <c r="J242" s="41"/>
    </row>
    <row r="243" spans="1:10" ht="24.75" customHeight="1">
      <c r="A243" s="7" t="s">
        <v>7</v>
      </c>
      <c r="B243" s="7" t="s">
        <v>65</v>
      </c>
      <c r="C243" s="7" t="s">
        <v>179</v>
      </c>
      <c r="D243" s="7"/>
      <c r="E243" s="122" t="s">
        <v>440</v>
      </c>
      <c r="F243" s="81">
        <f>F244</f>
        <v>200</v>
      </c>
      <c r="G243" s="106"/>
      <c r="H243" s="106"/>
      <c r="I243" s="106"/>
      <c r="J243" s="41"/>
    </row>
    <row r="244" spans="1:10" ht="22.5">
      <c r="A244" s="7" t="s">
        <v>7</v>
      </c>
      <c r="B244" s="7" t="s">
        <v>65</v>
      </c>
      <c r="C244" s="7" t="s">
        <v>179</v>
      </c>
      <c r="D244" s="7" t="s">
        <v>285</v>
      </c>
      <c r="E244" s="122" t="s">
        <v>286</v>
      </c>
      <c r="F244" s="81">
        <v>200</v>
      </c>
      <c r="G244" s="106"/>
      <c r="H244" s="106"/>
      <c r="I244" s="103"/>
      <c r="J244" s="41"/>
    </row>
    <row r="245" spans="1:10" ht="22.5">
      <c r="A245" s="37" t="s">
        <v>7</v>
      </c>
      <c r="B245" s="37" t="s">
        <v>65</v>
      </c>
      <c r="C245" s="37" t="s">
        <v>299</v>
      </c>
      <c r="D245" s="37"/>
      <c r="E245" s="127" t="s">
        <v>318</v>
      </c>
      <c r="F245" s="81">
        <f>F246</f>
        <v>1094</v>
      </c>
      <c r="G245" s="106"/>
      <c r="H245" s="106"/>
      <c r="I245" s="103"/>
      <c r="J245" s="41"/>
    </row>
    <row r="246" spans="1:10" ht="12.75">
      <c r="A246" s="7" t="s">
        <v>7</v>
      </c>
      <c r="B246" s="7" t="s">
        <v>65</v>
      </c>
      <c r="C246" s="91" t="s">
        <v>299</v>
      </c>
      <c r="D246" s="7" t="s">
        <v>263</v>
      </c>
      <c r="E246" s="127" t="s">
        <v>117</v>
      </c>
      <c r="F246" s="81">
        <v>1094</v>
      </c>
      <c r="G246" s="106"/>
      <c r="H246" s="106"/>
      <c r="I246" s="103"/>
      <c r="J246" s="41"/>
    </row>
    <row r="247" spans="1:10" ht="1.5" customHeight="1">
      <c r="A247" s="7" t="s">
        <v>7</v>
      </c>
      <c r="B247" s="7" t="s">
        <v>65</v>
      </c>
      <c r="C247" s="91" t="s">
        <v>430</v>
      </c>
      <c r="D247" s="7"/>
      <c r="E247" s="148" t="s">
        <v>426</v>
      </c>
      <c r="F247" s="81">
        <f>F248</f>
        <v>0</v>
      </c>
      <c r="G247" s="106"/>
      <c r="H247" s="106"/>
      <c r="I247" s="103"/>
      <c r="J247" s="41"/>
    </row>
    <row r="248" spans="1:10" ht="12.75" hidden="1">
      <c r="A248" s="7" t="s">
        <v>7</v>
      </c>
      <c r="B248" s="7" t="s">
        <v>65</v>
      </c>
      <c r="C248" s="91" t="s">
        <v>430</v>
      </c>
      <c r="D248" s="7" t="s">
        <v>240</v>
      </c>
      <c r="E248" s="122" t="s">
        <v>241</v>
      </c>
      <c r="F248" s="81">
        <f>300-300</f>
        <v>0</v>
      </c>
      <c r="G248" s="106"/>
      <c r="H248" s="106"/>
      <c r="I248" s="103"/>
      <c r="J248" s="41"/>
    </row>
    <row r="249" spans="1:10" s="23" customFormat="1" ht="12.75">
      <c r="A249" s="15" t="s">
        <v>7</v>
      </c>
      <c r="B249" s="15" t="s">
        <v>233</v>
      </c>
      <c r="C249" s="15"/>
      <c r="D249" s="15"/>
      <c r="E249" s="125" t="s">
        <v>237</v>
      </c>
      <c r="F249" s="83">
        <f>F250</f>
        <v>2388.8</v>
      </c>
      <c r="G249" s="105"/>
      <c r="H249" s="105"/>
      <c r="I249" s="105"/>
      <c r="J249" s="101"/>
    </row>
    <row r="250" spans="1:10" ht="12.75">
      <c r="A250" s="7" t="s">
        <v>7</v>
      </c>
      <c r="B250" s="7" t="s">
        <v>233</v>
      </c>
      <c r="C250" s="7" t="s">
        <v>67</v>
      </c>
      <c r="D250" s="7"/>
      <c r="E250" s="122" t="s">
        <v>165</v>
      </c>
      <c r="F250" s="81">
        <f>F251</f>
        <v>2388.8</v>
      </c>
      <c r="G250" s="106"/>
      <c r="H250" s="106"/>
      <c r="I250" s="106"/>
      <c r="J250" s="41"/>
    </row>
    <row r="251" spans="1:10" ht="33.75">
      <c r="A251" s="7" t="s">
        <v>7</v>
      </c>
      <c r="B251" s="7" t="s">
        <v>233</v>
      </c>
      <c r="C251" s="7" t="s">
        <v>236</v>
      </c>
      <c r="D251" s="7"/>
      <c r="E251" s="122" t="s">
        <v>239</v>
      </c>
      <c r="F251" s="81">
        <f>F254+F252</f>
        <v>2388.8</v>
      </c>
      <c r="G251" s="106"/>
      <c r="H251" s="106"/>
      <c r="I251" s="106"/>
      <c r="J251" s="41"/>
    </row>
    <row r="252" spans="1:10" ht="0.75" customHeight="1">
      <c r="A252" s="7" t="s">
        <v>7</v>
      </c>
      <c r="B252" s="7" t="s">
        <v>233</v>
      </c>
      <c r="C252" s="7" t="s">
        <v>383</v>
      </c>
      <c r="D252" s="7"/>
      <c r="E252" s="122" t="s">
        <v>385</v>
      </c>
      <c r="F252" s="81">
        <f>F253</f>
        <v>0</v>
      </c>
      <c r="G252" s="106"/>
      <c r="H252" s="106"/>
      <c r="I252" s="106"/>
      <c r="J252" s="41"/>
    </row>
    <row r="253" spans="1:10" ht="12.75" hidden="1">
      <c r="A253" s="7" t="s">
        <v>7</v>
      </c>
      <c r="B253" s="7" t="s">
        <v>233</v>
      </c>
      <c r="C253" s="7" t="s">
        <v>383</v>
      </c>
      <c r="D253" s="7" t="s">
        <v>240</v>
      </c>
      <c r="E253" s="122" t="s">
        <v>241</v>
      </c>
      <c r="F253" s="81"/>
      <c r="G253" s="106"/>
      <c r="H253" s="106"/>
      <c r="I253" s="106"/>
      <c r="J253" s="41"/>
    </row>
    <row r="254" spans="1:10" ht="45">
      <c r="A254" s="7" t="s">
        <v>7</v>
      </c>
      <c r="B254" s="7" t="s">
        <v>233</v>
      </c>
      <c r="C254" s="7" t="s">
        <v>235</v>
      </c>
      <c r="D254" s="7"/>
      <c r="E254" s="122" t="s">
        <v>384</v>
      </c>
      <c r="F254" s="81">
        <f>F255</f>
        <v>2388.8</v>
      </c>
      <c r="G254" s="106"/>
      <c r="H254" s="106"/>
      <c r="I254" s="106"/>
      <c r="J254" s="41"/>
    </row>
    <row r="255" spans="1:10" ht="12.75">
      <c r="A255" s="7" t="s">
        <v>7</v>
      </c>
      <c r="B255" s="7" t="s">
        <v>233</v>
      </c>
      <c r="C255" s="7" t="s">
        <v>235</v>
      </c>
      <c r="D255" s="7" t="s">
        <v>240</v>
      </c>
      <c r="E255" s="122" t="s">
        <v>241</v>
      </c>
      <c r="F255" s="81">
        <v>2388.8</v>
      </c>
      <c r="G255" s="106"/>
      <c r="H255" s="106"/>
      <c r="I255" s="103"/>
      <c r="J255" s="41"/>
    </row>
    <row r="256" spans="1:10" s="23" customFormat="1" ht="12.75">
      <c r="A256" s="15" t="s">
        <v>7</v>
      </c>
      <c r="B256" s="15" t="s">
        <v>212</v>
      </c>
      <c r="C256" s="15"/>
      <c r="D256" s="15"/>
      <c r="E256" s="125" t="s">
        <v>158</v>
      </c>
      <c r="F256" s="83">
        <f>F257</f>
        <v>1000</v>
      </c>
      <c r="G256" s="105"/>
      <c r="H256" s="105"/>
      <c r="I256" s="105"/>
      <c r="J256" s="101"/>
    </row>
    <row r="257" spans="1:10" ht="12.75">
      <c r="A257" s="7" t="s">
        <v>7</v>
      </c>
      <c r="B257" s="7" t="s">
        <v>244</v>
      </c>
      <c r="C257" s="7"/>
      <c r="D257" s="7"/>
      <c r="E257" s="122" t="s">
        <v>245</v>
      </c>
      <c r="F257" s="81">
        <f>F261+F265+F258</f>
        <v>1000</v>
      </c>
      <c r="G257" s="106"/>
      <c r="H257" s="106"/>
      <c r="I257" s="106"/>
      <c r="J257" s="41"/>
    </row>
    <row r="258" spans="1:10" ht="1.5" customHeight="1">
      <c r="A258" s="7" t="s">
        <v>7</v>
      </c>
      <c r="B258" s="7" t="s">
        <v>244</v>
      </c>
      <c r="C258" s="7" t="s">
        <v>360</v>
      </c>
      <c r="D258" s="7"/>
      <c r="E258" s="122" t="s">
        <v>361</v>
      </c>
      <c r="F258" s="81">
        <f>F259</f>
        <v>0</v>
      </c>
      <c r="G258" s="106"/>
      <c r="H258" s="106"/>
      <c r="I258" s="106"/>
      <c r="J258" s="41"/>
    </row>
    <row r="259" spans="1:10" ht="22.5" hidden="1">
      <c r="A259" s="7" t="s">
        <v>7</v>
      </c>
      <c r="B259" s="7" t="s">
        <v>244</v>
      </c>
      <c r="C259" s="7" t="s">
        <v>362</v>
      </c>
      <c r="D259" s="7"/>
      <c r="E259" s="122" t="s">
        <v>363</v>
      </c>
      <c r="F259" s="81">
        <f>F260</f>
        <v>0</v>
      </c>
      <c r="G259" s="106"/>
      <c r="H259" s="106"/>
      <c r="I259" s="106"/>
      <c r="J259" s="41"/>
    </row>
    <row r="260" spans="1:10" ht="33.75" hidden="1">
      <c r="A260" s="7" t="s">
        <v>7</v>
      </c>
      <c r="B260" s="7" t="s">
        <v>244</v>
      </c>
      <c r="C260" s="7" t="s">
        <v>362</v>
      </c>
      <c r="D260" s="7" t="s">
        <v>268</v>
      </c>
      <c r="E260" s="122" t="s">
        <v>347</v>
      </c>
      <c r="F260" s="81"/>
      <c r="G260" s="106"/>
      <c r="H260" s="106"/>
      <c r="I260" s="106"/>
      <c r="J260" s="41"/>
    </row>
    <row r="261" spans="1:10" ht="12.75" hidden="1">
      <c r="A261" s="7" t="s">
        <v>7</v>
      </c>
      <c r="B261" s="7" t="s">
        <v>244</v>
      </c>
      <c r="C261" s="7" t="s">
        <v>166</v>
      </c>
      <c r="D261" s="7"/>
      <c r="E261" s="122" t="s">
        <v>198</v>
      </c>
      <c r="F261" s="81">
        <f>F262</f>
        <v>0</v>
      </c>
      <c r="G261" s="106"/>
      <c r="H261" s="106"/>
      <c r="I261" s="106"/>
      <c r="J261" s="41"/>
    </row>
    <row r="262" spans="1:10" ht="12.75" hidden="1">
      <c r="A262" s="7" t="s">
        <v>7</v>
      </c>
      <c r="B262" s="7" t="s">
        <v>244</v>
      </c>
      <c r="C262" s="7" t="s">
        <v>246</v>
      </c>
      <c r="D262" s="7"/>
      <c r="E262" s="122" t="s">
        <v>247</v>
      </c>
      <c r="F262" s="81">
        <f>F263</f>
        <v>0</v>
      </c>
      <c r="G262" s="106"/>
      <c r="H262" s="106"/>
      <c r="I262" s="106"/>
      <c r="J262" s="41"/>
    </row>
    <row r="263" spans="1:10" ht="37.5" customHeight="1" hidden="1">
      <c r="A263" s="7" t="s">
        <v>7</v>
      </c>
      <c r="B263" s="7" t="s">
        <v>244</v>
      </c>
      <c r="C263" s="7" t="s">
        <v>248</v>
      </c>
      <c r="D263" s="7"/>
      <c r="E263" s="122" t="s">
        <v>249</v>
      </c>
      <c r="F263" s="81">
        <f>F264</f>
        <v>0</v>
      </c>
      <c r="G263" s="106"/>
      <c r="H263" s="106"/>
      <c r="I263" s="106"/>
      <c r="J263" s="41"/>
    </row>
    <row r="264" spans="1:10" ht="31.5" customHeight="1" hidden="1">
      <c r="A264" s="7" t="s">
        <v>7</v>
      </c>
      <c r="B264" s="7" t="s">
        <v>244</v>
      </c>
      <c r="C264" s="7" t="s">
        <v>248</v>
      </c>
      <c r="D264" s="7" t="s">
        <v>268</v>
      </c>
      <c r="E264" s="122" t="s">
        <v>269</v>
      </c>
      <c r="F264" s="81"/>
      <c r="G264" s="106"/>
      <c r="H264" s="106"/>
      <c r="I264" s="103"/>
      <c r="J264" s="41"/>
    </row>
    <row r="265" spans="1:10" ht="12.75">
      <c r="A265" s="7" t="s">
        <v>7</v>
      </c>
      <c r="B265" s="7" t="s">
        <v>244</v>
      </c>
      <c r="C265" s="7" t="s">
        <v>99</v>
      </c>
      <c r="D265" s="7"/>
      <c r="E265" s="122" t="s">
        <v>100</v>
      </c>
      <c r="F265" s="81">
        <f>F266</f>
        <v>1000</v>
      </c>
      <c r="G265" s="106"/>
      <c r="H265" s="106"/>
      <c r="I265" s="106"/>
      <c r="J265" s="41"/>
    </row>
    <row r="266" spans="1:10" ht="22.5">
      <c r="A266" s="7" t="s">
        <v>7</v>
      </c>
      <c r="B266" s="7" t="s">
        <v>244</v>
      </c>
      <c r="C266" s="7" t="s">
        <v>250</v>
      </c>
      <c r="D266" s="7"/>
      <c r="E266" s="122" t="s">
        <v>432</v>
      </c>
      <c r="F266" s="81">
        <f>F267</f>
        <v>1000</v>
      </c>
      <c r="G266" s="106"/>
      <c r="H266" s="106"/>
      <c r="I266" s="106"/>
      <c r="J266" s="41"/>
    </row>
    <row r="267" spans="1:10" ht="33.75">
      <c r="A267" s="7" t="s">
        <v>7</v>
      </c>
      <c r="B267" s="7" t="s">
        <v>244</v>
      </c>
      <c r="C267" s="7" t="s">
        <v>250</v>
      </c>
      <c r="D267" s="7" t="s">
        <v>268</v>
      </c>
      <c r="E267" s="122" t="s">
        <v>347</v>
      </c>
      <c r="F267" s="81">
        <v>1000</v>
      </c>
      <c r="G267" s="106"/>
      <c r="H267" s="106"/>
      <c r="I267" s="103"/>
      <c r="J267" s="41"/>
    </row>
    <row r="268" spans="1:10" s="23" customFormat="1" ht="12.75">
      <c r="A268" s="15" t="s">
        <v>7</v>
      </c>
      <c r="B268" s="90" t="s">
        <v>209</v>
      </c>
      <c r="C268" s="90"/>
      <c r="D268" s="90"/>
      <c r="E268" s="118" t="s">
        <v>210</v>
      </c>
      <c r="F268" s="83">
        <f>F269+F273</f>
        <v>1400</v>
      </c>
      <c r="G268" s="105"/>
      <c r="H268" s="105"/>
      <c r="I268" s="105"/>
      <c r="J268" s="101"/>
    </row>
    <row r="269" spans="1:10" s="23" customFormat="1" ht="0.75" customHeight="1">
      <c r="A269" s="15" t="s">
        <v>7</v>
      </c>
      <c r="B269" s="90" t="s">
        <v>211</v>
      </c>
      <c r="C269" s="90"/>
      <c r="D269" s="90"/>
      <c r="E269" s="118" t="s">
        <v>169</v>
      </c>
      <c r="F269" s="83">
        <f>F270</f>
        <v>0</v>
      </c>
      <c r="G269" s="105"/>
      <c r="H269" s="105"/>
      <c r="I269" s="105"/>
      <c r="J269" s="101"/>
    </row>
    <row r="270" spans="1:10" s="23" customFormat="1" ht="14.25" customHeight="1" hidden="1">
      <c r="A270" s="7" t="s">
        <v>7</v>
      </c>
      <c r="B270" s="91" t="s">
        <v>211</v>
      </c>
      <c r="C270" s="91" t="s">
        <v>99</v>
      </c>
      <c r="D270" s="91"/>
      <c r="E270" s="121" t="s">
        <v>100</v>
      </c>
      <c r="F270" s="81">
        <f>F271</f>
        <v>0</v>
      </c>
      <c r="G270" s="106"/>
      <c r="H270" s="106"/>
      <c r="I270" s="106"/>
      <c r="J270" s="101"/>
    </row>
    <row r="271" spans="1:10" s="23" customFormat="1" ht="36.75" customHeight="1" hidden="1">
      <c r="A271" s="7" t="s">
        <v>7</v>
      </c>
      <c r="B271" s="91" t="s">
        <v>211</v>
      </c>
      <c r="C271" s="91" t="s">
        <v>178</v>
      </c>
      <c r="D271" s="7"/>
      <c r="E271" s="122" t="s">
        <v>228</v>
      </c>
      <c r="F271" s="81">
        <f>F272</f>
        <v>0</v>
      </c>
      <c r="G271" s="106"/>
      <c r="H271" s="106"/>
      <c r="I271" s="106"/>
      <c r="J271" s="101"/>
    </row>
    <row r="272" spans="1:10" s="23" customFormat="1" ht="12.75" hidden="1">
      <c r="A272" s="7" t="s">
        <v>7</v>
      </c>
      <c r="B272" s="91" t="s">
        <v>211</v>
      </c>
      <c r="C272" s="91" t="s">
        <v>178</v>
      </c>
      <c r="D272" s="7" t="s">
        <v>277</v>
      </c>
      <c r="E272" s="122" t="s">
        <v>278</v>
      </c>
      <c r="F272" s="81"/>
      <c r="G272" s="106"/>
      <c r="H272" s="106"/>
      <c r="I272" s="103"/>
      <c r="J272" s="101"/>
    </row>
    <row r="273" spans="1:10" s="23" customFormat="1" ht="12.75">
      <c r="A273" s="15" t="s">
        <v>7</v>
      </c>
      <c r="B273" s="90" t="s">
        <v>289</v>
      </c>
      <c r="C273" s="15"/>
      <c r="D273" s="15"/>
      <c r="E273" s="118" t="s">
        <v>290</v>
      </c>
      <c r="F273" s="83">
        <f>F274+F276</f>
        <v>1400</v>
      </c>
      <c r="G273" s="105"/>
      <c r="H273" s="105"/>
      <c r="I273" s="105"/>
      <c r="J273" s="101"/>
    </row>
    <row r="274" spans="1:10" ht="33.75">
      <c r="A274" s="7" t="s">
        <v>7</v>
      </c>
      <c r="B274" s="91" t="s">
        <v>289</v>
      </c>
      <c r="C274" s="7" t="s">
        <v>204</v>
      </c>
      <c r="D274" s="7"/>
      <c r="E274" s="123" t="s">
        <v>441</v>
      </c>
      <c r="F274" s="81">
        <f>F275</f>
        <v>1400</v>
      </c>
      <c r="G274" s="106"/>
      <c r="H274" s="106"/>
      <c r="I274" s="106"/>
      <c r="J274" s="41"/>
    </row>
    <row r="275" spans="1:10" ht="22.5">
      <c r="A275" s="12" t="s">
        <v>7</v>
      </c>
      <c r="B275" s="91" t="s">
        <v>289</v>
      </c>
      <c r="C275" s="12" t="s">
        <v>204</v>
      </c>
      <c r="D275" s="12" t="s">
        <v>287</v>
      </c>
      <c r="E275" s="122" t="s">
        <v>288</v>
      </c>
      <c r="F275" s="82">
        <f>1300+100</f>
        <v>1400</v>
      </c>
      <c r="G275" s="103"/>
      <c r="H275" s="103"/>
      <c r="I275" s="103"/>
      <c r="J275" s="41"/>
    </row>
    <row r="276" spans="1:10" ht="12.75">
      <c r="A276" s="12" t="s">
        <v>7</v>
      </c>
      <c r="B276" s="91" t="s">
        <v>289</v>
      </c>
      <c r="C276" s="12" t="s">
        <v>166</v>
      </c>
      <c r="D276" s="12"/>
      <c r="E276" s="122" t="s">
        <v>198</v>
      </c>
      <c r="F276" s="21">
        <f>F277</f>
        <v>0</v>
      </c>
      <c r="G276" s="104"/>
      <c r="H276" s="104"/>
      <c r="I276" s="104"/>
      <c r="J276" s="41"/>
    </row>
    <row r="277" spans="1:10" ht="33.75">
      <c r="A277" s="12" t="s">
        <v>7</v>
      </c>
      <c r="B277" s="91" t="s">
        <v>289</v>
      </c>
      <c r="C277" s="12" t="s">
        <v>199</v>
      </c>
      <c r="D277" s="12"/>
      <c r="E277" s="122" t="s">
        <v>200</v>
      </c>
      <c r="F277" s="21">
        <f>F278</f>
        <v>0</v>
      </c>
      <c r="G277" s="104"/>
      <c r="H277" s="104"/>
      <c r="I277" s="104"/>
      <c r="J277" s="41"/>
    </row>
    <row r="278" spans="1:10" ht="12.75">
      <c r="A278" s="12" t="s">
        <v>7</v>
      </c>
      <c r="B278" s="91" t="s">
        <v>289</v>
      </c>
      <c r="C278" s="12" t="s">
        <v>197</v>
      </c>
      <c r="D278" s="12"/>
      <c r="E278" s="122" t="s">
        <v>201</v>
      </c>
      <c r="F278" s="21">
        <f>F279</f>
        <v>0</v>
      </c>
      <c r="G278" s="104"/>
      <c r="H278" s="104"/>
      <c r="I278" s="104"/>
      <c r="J278" s="41"/>
    </row>
    <row r="279" spans="1:10" ht="22.5">
      <c r="A279" s="12" t="s">
        <v>7</v>
      </c>
      <c r="B279" s="91" t="s">
        <v>289</v>
      </c>
      <c r="C279" s="12" t="s">
        <v>197</v>
      </c>
      <c r="D279" s="12" t="s">
        <v>287</v>
      </c>
      <c r="E279" s="122" t="s">
        <v>288</v>
      </c>
      <c r="F279" s="21"/>
      <c r="G279" s="104"/>
      <c r="H279" s="104"/>
      <c r="I279" s="103"/>
      <c r="J279" s="41"/>
    </row>
    <row r="280" spans="1:10" s="23" customFormat="1" ht="27.75" customHeight="1">
      <c r="A280" s="15" t="s">
        <v>168</v>
      </c>
      <c r="B280" s="90"/>
      <c r="C280" s="15"/>
      <c r="D280" s="15"/>
      <c r="E280" s="125" t="s">
        <v>314</v>
      </c>
      <c r="F280" s="16">
        <f>F281+F310+F296</f>
        <v>5924.4</v>
      </c>
      <c r="G280" s="39"/>
      <c r="H280" s="39"/>
      <c r="I280" s="39"/>
      <c r="J280" s="101"/>
    </row>
    <row r="281" spans="1:10" s="23" customFormat="1" ht="15.75" customHeight="1">
      <c r="A281" s="15" t="s">
        <v>168</v>
      </c>
      <c r="B281" s="15" t="s">
        <v>8</v>
      </c>
      <c r="C281" s="15"/>
      <c r="D281" s="15"/>
      <c r="E281" s="119" t="s">
        <v>27</v>
      </c>
      <c r="F281" s="16">
        <f>F282</f>
        <v>2363.6</v>
      </c>
      <c r="G281" s="39"/>
      <c r="H281" s="39"/>
      <c r="I281" s="39"/>
      <c r="J281" s="101"/>
    </row>
    <row r="282" spans="1:10" s="23" customFormat="1" ht="16.5" customHeight="1">
      <c r="A282" s="15" t="s">
        <v>168</v>
      </c>
      <c r="B282" s="15" t="s">
        <v>206</v>
      </c>
      <c r="C282" s="15"/>
      <c r="D282" s="15"/>
      <c r="E282" s="118" t="s">
        <v>32</v>
      </c>
      <c r="F282" s="16">
        <f>F283</f>
        <v>2363.6</v>
      </c>
      <c r="G282" s="39"/>
      <c r="H282" s="39"/>
      <c r="I282" s="39"/>
      <c r="J282" s="101"/>
    </row>
    <row r="283" spans="1:10" ht="35.25" customHeight="1">
      <c r="A283" s="7" t="s">
        <v>168</v>
      </c>
      <c r="B283" s="7" t="s">
        <v>206</v>
      </c>
      <c r="C283" s="7" t="s">
        <v>120</v>
      </c>
      <c r="D283" s="7"/>
      <c r="E283" s="122" t="s">
        <v>142</v>
      </c>
      <c r="F283" s="8">
        <f>F284</f>
        <v>2363.6</v>
      </c>
      <c r="G283" s="40"/>
      <c r="H283" s="40"/>
      <c r="I283" s="40"/>
      <c r="J283" s="41"/>
    </row>
    <row r="284" spans="1:10" ht="15.75" customHeight="1">
      <c r="A284" s="7" t="s">
        <v>168</v>
      </c>
      <c r="B284" s="7" t="s">
        <v>206</v>
      </c>
      <c r="C284" s="7" t="s">
        <v>124</v>
      </c>
      <c r="D284" s="7"/>
      <c r="E284" s="123" t="s">
        <v>29</v>
      </c>
      <c r="F284" s="8">
        <f>F285+F289+F293</f>
        <v>2363.6</v>
      </c>
      <c r="G284" s="40"/>
      <c r="H284" s="40"/>
      <c r="I284" s="40"/>
      <c r="J284" s="41"/>
    </row>
    <row r="285" spans="1:10" ht="35.25" customHeight="1">
      <c r="A285" s="7" t="s">
        <v>168</v>
      </c>
      <c r="B285" s="7" t="s">
        <v>206</v>
      </c>
      <c r="C285" s="7" t="s">
        <v>124</v>
      </c>
      <c r="D285" s="7" t="s">
        <v>387</v>
      </c>
      <c r="E285" s="123" t="s">
        <v>388</v>
      </c>
      <c r="F285" s="81">
        <f>F286</f>
        <v>1839.8</v>
      </c>
      <c r="G285" s="106"/>
      <c r="H285" s="106"/>
      <c r="I285" s="103"/>
      <c r="J285" s="41"/>
    </row>
    <row r="286" spans="1:10" ht="15.75" customHeight="1">
      <c r="A286" s="7" t="s">
        <v>168</v>
      </c>
      <c r="B286" s="7" t="s">
        <v>206</v>
      </c>
      <c r="C286" s="7" t="s">
        <v>124</v>
      </c>
      <c r="D286" s="7" t="s">
        <v>399</v>
      </c>
      <c r="E286" s="123" t="s">
        <v>400</v>
      </c>
      <c r="F286" s="81">
        <f>F287+F288</f>
        <v>1839.8</v>
      </c>
      <c r="G286" s="106"/>
      <c r="H286" s="106"/>
      <c r="I286" s="103"/>
      <c r="J286" s="41"/>
    </row>
    <row r="287" spans="1:10" ht="15.75" customHeight="1">
      <c r="A287" s="7" t="s">
        <v>168</v>
      </c>
      <c r="B287" s="7" t="s">
        <v>206</v>
      </c>
      <c r="C287" s="7" t="s">
        <v>124</v>
      </c>
      <c r="D287" s="7" t="s">
        <v>401</v>
      </c>
      <c r="E287" s="123" t="s">
        <v>392</v>
      </c>
      <c r="F287" s="81">
        <v>1781.1</v>
      </c>
      <c r="G287" s="106"/>
      <c r="H287" s="106"/>
      <c r="I287" s="103"/>
      <c r="J287" s="41"/>
    </row>
    <row r="288" spans="1:10" ht="15.75" customHeight="1">
      <c r="A288" s="7" t="s">
        <v>168</v>
      </c>
      <c r="B288" s="7" t="s">
        <v>206</v>
      </c>
      <c r="C288" s="7" t="s">
        <v>124</v>
      </c>
      <c r="D288" s="7" t="s">
        <v>402</v>
      </c>
      <c r="E288" s="123" t="s">
        <v>403</v>
      </c>
      <c r="F288" s="81">
        <v>58.7</v>
      </c>
      <c r="G288" s="106"/>
      <c r="H288" s="106"/>
      <c r="I288" s="103"/>
      <c r="J288" s="41"/>
    </row>
    <row r="289" spans="1:10" ht="15.75" customHeight="1">
      <c r="A289" s="7" t="s">
        <v>168</v>
      </c>
      <c r="B289" s="7" t="s">
        <v>206</v>
      </c>
      <c r="C289" s="7" t="s">
        <v>124</v>
      </c>
      <c r="D289" s="7" t="s">
        <v>394</v>
      </c>
      <c r="E289" s="123" t="s">
        <v>395</v>
      </c>
      <c r="F289" s="81">
        <f>F290</f>
        <v>522.8</v>
      </c>
      <c r="G289" s="106"/>
      <c r="H289" s="106"/>
      <c r="I289" s="103"/>
      <c r="J289" s="41"/>
    </row>
    <row r="290" spans="1:10" ht="15.75" customHeight="1">
      <c r="A290" s="7" t="s">
        <v>168</v>
      </c>
      <c r="B290" s="7" t="s">
        <v>206</v>
      </c>
      <c r="C290" s="7" t="s">
        <v>124</v>
      </c>
      <c r="D290" s="7" t="s">
        <v>393</v>
      </c>
      <c r="E290" s="123" t="s">
        <v>396</v>
      </c>
      <c r="F290" s="81">
        <f>F291+F292</f>
        <v>522.8</v>
      </c>
      <c r="G290" s="106"/>
      <c r="H290" s="106"/>
      <c r="I290" s="103"/>
      <c r="J290" s="41"/>
    </row>
    <row r="291" spans="1:10" ht="15.75" customHeight="1">
      <c r="A291" s="7" t="s">
        <v>168</v>
      </c>
      <c r="B291" s="7" t="s">
        <v>206</v>
      </c>
      <c r="C291" s="7" t="s">
        <v>124</v>
      </c>
      <c r="D291" s="7" t="s">
        <v>397</v>
      </c>
      <c r="E291" s="123" t="s">
        <v>398</v>
      </c>
      <c r="F291" s="81">
        <f>51.9+10+30</f>
        <v>91.9</v>
      </c>
      <c r="G291" s="106"/>
      <c r="H291" s="106">
        <f>10+30</f>
        <v>40</v>
      </c>
      <c r="I291" s="103"/>
      <c r="J291" s="41"/>
    </row>
    <row r="292" spans="1:10" ht="15.75" customHeight="1">
      <c r="A292" s="7" t="s">
        <v>168</v>
      </c>
      <c r="B292" s="7" t="s">
        <v>206</v>
      </c>
      <c r="C292" s="7" t="s">
        <v>124</v>
      </c>
      <c r="D292" s="7" t="s">
        <v>277</v>
      </c>
      <c r="E292" s="123" t="s">
        <v>278</v>
      </c>
      <c r="F292" s="81">
        <f>470.9+50-50-10-30</f>
        <v>430.9</v>
      </c>
      <c r="G292" s="106"/>
      <c r="H292" s="106">
        <f>-10-30</f>
        <v>-40</v>
      </c>
      <c r="I292" s="103"/>
      <c r="J292" s="41"/>
    </row>
    <row r="293" spans="1:10" ht="15.75" customHeight="1">
      <c r="A293" s="7" t="s">
        <v>168</v>
      </c>
      <c r="B293" s="7" t="s">
        <v>206</v>
      </c>
      <c r="C293" s="7" t="s">
        <v>124</v>
      </c>
      <c r="D293" s="7" t="s">
        <v>408</v>
      </c>
      <c r="E293" s="122" t="s">
        <v>409</v>
      </c>
      <c r="F293" s="81">
        <f>F294</f>
        <v>1</v>
      </c>
      <c r="G293" s="106"/>
      <c r="H293" s="106"/>
      <c r="I293" s="103"/>
      <c r="J293" s="41"/>
    </row>
    <row r="294" spans="1:10" ht="15.75" customHeight="1">
      <c r="A294" s="7" t="s">
        <v>168</v>
      </c>
      <c r="B294" s="7" t="s">
        <v>206</v>
      </c>
      <c r="C294" s="7" t="s">
        <v>124</v>
      </c>
      <c r="D294" s="7" t="s">
        <v>410</v>
      </c>
      <c r="E294" s="122" t="s">
        <v>411</v>
      </c>
      <c r="F294" s="81">
        <f>F295</f>
        <v>1</v>
      </c>
      <c r="G294" s="106"/>
      <c r="H294" s="106"/>
      <c r="I294" s="103"/>
      <c r="J294" s="41"/>
    </row>
    <row r="295" spans="1:10" ht="15.75" customHeight="1">
      <c r="A295" s="7" t="s">
        <v>168</v>
      </c>
      <c r="B295" s="7" t="s">
        <v>206</v>
      </c>
      <c r="C295" s="7" t="s">
        <v>124</v>
      </c>
      <c r="D295" s="7" t="s">
        <v>306</v>
      </c>
      <c r="E295" s="122" t="s">
        <v>307</v>
      </c>
      <c r="F295" s="81">
        <v>1</v>
      </c>
      <c r="G295" s="106"/>
      <c r="H295" s="106"/>
      <c r="I295" s="103"/>
      <c r="J295" s="41"/>
    </row>
    <row r="296" spans="1:10" ht="26.25" customHeight="1">
      <c r="A296" s="7" t="s">
        <v>168</v>
      </c>
      <c r="B296" s="7" t="s">
        <v>206</v>
      </c>
      <c r="C296" s="7" t="s">
        <v>454</v>
      </c>
      <c r="D296" s="7"/>
      <c r="E296" s="122" t="s">
        <v>459</v>
      </c>
      <c r="F296" s="81">
        <f>F297+F300+F304+F307</f>
        <v>3460.8</v>
      </c>
      <c r="G296" s="106"/>
      <c r="H296" s="106"/>
      <c r="I296" s="103"/>
      <c r="J296" s="41"/>
    </row>
    <row r="297" spans="1:10" ht="23.25" customHeight="1">
      <c r="A297" s="7" t="s">
        <v>168</v>
      </c>
      <c r="B297" s="7" t="s">
        <v>206</v>
      </c>
      <c r="C297" s="7" t="s">
        <v>454</v>
      </c>
      <c r="D297" s="7" t="s">
        <v>387</v>
      </c>
      <c r="E297" s="123" t="s">
        <v>388</v>
      </c>
      <c r="F297" s="81">
        <f>F298</f>
        <v>1245.5</v>
      </c>
      <c r="G297" s="106"/>
      <c r="H297" s="106"/>
      <c r="I297" s="103"/>
      <c r="J297" s="41"/>
    </row>
    <row r="298" spans="1:10" ht="15.75" customHeight="1">
      <c r="A298" s="7" t="s">
        <v>168</v>
      </c>
      <c r="B298" s="7" t="s">
        <v>206</v>
      </c>
      <c r="C298" s="7" t="s">
        <v>454</v>
      </c>
      <c r="D298" s="7" t="s">
        <v>389</v>
      </c>
      <c r="E298" s="123" t="s">
        <v>390</v>
      </c>
      <c r="F298" s="81">
        <f>F299</f>
        <v>1245.5</v>
      </c>
      <c r="G298" s="106"/>
      <c r="H298" s="106"/>
      <c r="I298" s="103"/>
      <c r="J298" s="41"/>
    </row>
    <row r="299" spans="1:10" ht="15.75" customHeight="1">
      <c r="A299" s="7" t="s">
        <v>168</v>
      </c>
      <c r="B299" s="7" t="s">
        <v>206</v>
      </c>
      <c r="C299" s="7" t="s">
        <v>454</v>
      </c>
      <c r="D299" s="7" t="s">
        <v>391</v>
      </c>
      <c r="E299" s="123" t="s">
        <v>392</v>
      </c>
      <c r="F299" s="81">
        <v>1245.5</v>
      </c>
      <c r="G299" s="106"/>
      <c r="H299" s="106">
        <v>1245.5</v>
      </c>
      <c r="I299" s="103"/>
      <c r="J299" s="41"/>
    </row>
    <row r="300" spans="1:10" ht="15.75" customHeight="1">
      <c r="A300" s="7" t="s">
        <v>168</v>
      </c>
      <c r="B300" s="7" t="s">
        <v>206</v>
      </c>
      <c r="C300" s="7" t="s">
        <v>454</v>
      </c>
      <c r="D300" s="7" t="s">
        <v>394</v>
      </c>
      <c r="E300" s="123" t="s">
        <v>395</v>
      </c>
      <c r="F300" s="81">
        <f>F301</f>
        <v>1745.8</v>
      </c>
      <c r="G300" s="106"/>
      <c r="H300" s="106"/>
      <c r="I300" s="103"/>
      <c r="J300" s="41"/>
    </row>
    <row r="301" spans="1:10" ht="15.75" customHeight="1">
      <c r="A301" s="7" t="s">
        <v>168</v>
      </c>
      <c r="B301" s="7" t="s">
        <v>206</v>
      </c>
      <c r="C301" s="7" t="s">
        <v>454</v>
      </c>
      <c r="D301" s="7" t="s">
        <v>393</v>
      </c>
      <c r="E301" s="123" t="s">
        <v>396</v>
      </c>
      <c r="F301" s="81">
        <f>F302+F303</f>
        <v>1745.8</v>
      </c>
      <c r="G301" s="106"/>
      <c r="H301" s="106"/>
      <c r="I301" s="103"/>
      <c r="J301" s="41"/>
    </row>
    <row r="302" spans="1:10" ht="15.75" customHeight="1">
      <c r="A302" s="7" t="s">
        <v>168</v>
      </c>
      <c r="B302" s="7" t="s">
        <v>206</v>
      </c>
      <c r="C302" s="7" t="s">
        <v>454</v>
      </c>
      <c r="D302" s="7" t="s">
        <v>397</v>
      </c>
      <c r="E302" s="123" t="s">
        <v>398</v>
      </c>
      <c r="F302" s="81">
        <v>68.6</v>
      </c>
      <c r="G302" s="106"/>
      <c r="H302" s="106">
        <v>68.6</v>
      </c>
      <c r="I302" s="103"/>
      <c r="J302" s="41"/>
    </row>
    <row r="303" spans="1:10" ht="15.75" customHeight="1">
      <c r="A303" s="7" t="s">
        <v>168</v>
      </c>
      <c r="B303" s="7" t="s">
        <v>206</v>
      </c>
      <c r="C303" s="7" t="s">
        <v>454</v>
      </c>
      <c r="D303" s="7" t="s">
        <v>277</v>
      </c>
      <c r="E303" s="122" t="s">
        <v>278</v>
      </c>
      <c r="F303" s="81">
        <v>1677.2</v>
      </c>
      <c r="G303" s="106"/>
      <c r="H303" s="106">
        <v>1677.2</v>
      </c>
      <c r="I303" s="103"/>
      <c r="J303" s="41"/>
    </row>
    <row r="304" spans="1:10" ht="23.25" customHeight="1">
      <c r="A304" s="7" t="s">
        <v>168</v>
      </c>
      <c r="B304" s="12" t="s">
        <v>19</v>
      </c>
      <c r="C304" s="12" t="s">
        <v>454</v>
      </c>
      <c r="D304" s="7" t="s">
        <v>387</v>
      </c>
      <c r="E304" s="123" t="s">
        <v>388</v>
      </c>
      <c r="F304" s="81">
        <f>F305</f>
        <v>403.4</v>
      </c>
      <c r="G304" s="106"/>
      <c r="H304" s="106"/>
      <c r="I304" s="103"/>
      <c r="J304" s="41"/>
    </row>
    <row r="305" spans="1:10" ht="15.75" customHeight="1">
      <c r="A305" s="7" t="s">
        <v>168</v>
      </c>
      <c r="B305" s="12" t="s">
        <v>19</v>
      </c>
      <c r="C305" s="12" t="s">
        <v>454</v>
      </c>
      <c r="D305" s="7" t="s">
        <v>389</v>
      </c>
      <c r="E305" s="123" t="s">
        <v>390</v>
      </c>
      <c r="F305" s="81">
        <f>F306</f>
        <v>403.4</v>
      </c>
      <c r="G305" s="106"/>
      <c r="H305" s="106"/>
      <c r="I305" s="103"/>
      <c r="J305" s="41"/>
    </row>
    <row r="306" spans="1:10" ht="15.75" customHeight="1">
      <c r="A306" s="7" t="s">
        <v>168</v>
      </c>
      <c r="B306" s="12" t="s">
        <v>19</v>
      </c>
      <c r="C306" s="12" t="s">
        <v>454</v>
      </c>
      <c r="D306" s="7" t="s">
        <v>391</v>
      </c>
      <c r="E306" s="123" t="s">
        <v>392</v>
      </c>
      <c r="F306" s="81">
        <v>403.4</v>
      </c>
      <c r="G306" s="106"/>
      <c r="H306" s="106">
        <v>403.4</v>
      </c>
      <c r="I306" s="103"/>
      <c r="J306" s="41"/>
    </row>
    <row r="307" spans="1:10" ht="15.75" customHeight="1">
      <c r="A307" s="7" t="s">
        <v>168</v>
      </c>
      <c r="B307" s="12" t="s">
        <v>19</v>
      </c>
      <c r="C307" s="12" t="s">
        <v>454</v>
      </c>
      <c r="D307" s="7" t="s">
        <v>394</v>
      </c>
      <c r="E307" s="123" t="s">
        <v>395</v>
      </c>
      <c r="F307" s="81">
        <f>F308</f>
        <v>66.1</v>
      </c>
      <c r="G307" s="106"/>
      <c r="H307" s="106"/>
      <c r="I307" s="103"/>
      <c r="J307" s="41"/>
    </row>
    <row r="308" spans="1:10" ht="15.75" customHeight="1">
      <c r="A308" s="7" t="s">
        <v>168</v>
      </c>
      <c r="B308" s="12" t="s">
        <v>19</v>
      </c>
      <c r="C308" s="12" t="s">
        <v>454</v>
      </c>
      <c r="D308" s="7" t="s">
        <v>393</v>
      </c>
      <c r="E308" s="123" t="s">
        <v>396</v>
      </c>
      <c r="F308" s="81">
        <f>F309</f>
        <v>66.1</v>
      </c>
      <c r="G308" s="106"/>
      <c r="H308" s="106"/>
      <c r="I308" s="103"/>
      <c r="J308" s="41"/>
    </row>
    <row r="309" spans="1:10" ht="15.75" customHeight="1">
      <c r="A309" s="7" t="s">
        <v>168</v>
      </c>
      <c r="B309" s="12" t="s">
        <v>19</v>
      </c>
      <c r="C309" s="12" t="s">
        <v>454</v>
      </c>
      <c r="D309" s="7" t="s">
        <v>397</v>
      </c>
      <c r="E309" s="122" t="s">
        <v>278</v>
      </c>
      <c r="F309" s="81">
        <v>66.1</v>
      </c>
      <c r="G309" s="106"/>
      <c r="H309" s="106">
        <v>66.1</v>
      </c>
      <c r="I309" s="103"/>
      <c r="J309" s="41"/>
    </row>
    <row r="310" spans="1:10" ht="15.75" customHeight="1">
      <c r="A310" s="15" t="s">
        <v>168</v>
      </c>
      <c r="B310" s="15" t="s">
        <v>22</v>
      </c>
      <c r="C310" s="15"/>
      <c r="D310" s="15"/>
      <c r="E310" s="117" t="s">
        <v>113</v>
      </c>
      <c r="F310" s="83">
        <f>F311</f>
        <v>100</v>
      </c>
      <c r="G310" s="106"/>
      <c r="H310" s="106"/>
      <c r="I310" s="103"/>
      <c r="J310" s="41"/>
    </row>
    <row r="311" spans="1:10" ht="15.75" customHeight="1">
      <c r="A311" s="15" t="s">
        <v>168</v>
      </c>
      <c r="B311" s="15" t="s">
        <v>136</v>
      </c>
      <c r="C311" s="15"/>
      <c r="D311" s="15"/>
      <c r="E311" s="117" t="s">
        <v>44</v>
      </c>
      <c r="F311" s="83">
        <f>F312</f>
        <v>100</v>
      </c>
      <c r="G311" s="106"/>
      <c r="H311" s="106"/>
      <c r="I311" s="103"/>
      <c r="J311" s="41"/>
    </row>
    <row r="312" spans="1:10" ht="15.75" customHeight="1">
      <c r="A312" s="7" t="s">
        <v>168</v>
      </c>
      <c r="B312" s="7" t="s">
        <v>136</v>
      </c>
      <c r="C312" s="7" t="s">
        <v>99</v>
      </c>
      <c r="D312" s="7"/>
      <c r="E312" s="121" t="s">
        <v>100</v>
      </c>
      <c r="F312" s="81">
        <f>F313</f>
        <v>100</v>
      </c>
      <c r="G312" s="106"/>
      <c r="H312" s="106"/>
      <c r="I312" s="103"/>
      <c r="J312" s="41"/>
    </row>
    <row r="313" spans="1:10" ht="25.5" customHeight="1">
      <c r="A313" s="7" t="s">
        <v>168</v>
      </c>
      <c r="B313" s="7" t="s">
        <v>136</v>
      </c>
      <c r="C313" s="7" t="s">
        <v>351</v>
      </c>
      <c r="D313" s="7"/>
      <c r="E313" s="123" t="s">
        <v>352</v>
      </c>
      <c r="F313" s="81">
        <f>F314</f>
        <v>100</v>
      </c>
      <c r="G313" s="106"/>
      <c r="H313" s="106"/>
      <c r="I313" s="103"/>
      <c r="J313" s="41"/>
    </row>
    <row r="314" spans="1:10" ht="15.75" customHeight="1">
      <c r="A314" s="7" t="s">
        <v>168</v>
      </c>
      <c r="B314" s="7" t="s">
        <v>136</v>
      </c>
      <c r="C314" s="7" t="s">
        <v>351</v>
      </c>
      <c r="D314" s="7" t="s">
        <v>277</v>
      </c>
      <c r="E314" s="123" t="s">
        <v>278</v>
      </c>
      <c r="F314" s="81">
        <v>100</v>
      </c>
      <c r="G314" s="106"/>
      <c r="H314" s="106"/>
      <c r="I314" s="103"/>
      <c r="J314" s="41"/>
    </row>
    <row r="315" spans="1:10" s="23" customFormat="1" ht="15.75" customHeight="1">
      <c r="A315" s="15" t="s">
        <v>325</v>
      </c>
      <c r="B315" s="15"/>
      <c r="C315" s="15"/>
      <c r="D315" s="15"/>
      <c r="E315" s="117" t="s">
        <v>326</v>
      </c>
      <c r="F315" s="83">
        <f>F316</f>
        <v>539</v>
      </c>
      <c r="G315" s="105"/>
      <c r="H315" s="105"/>
      <c r="I315" s="107"/>
      <c r="J315" s="101"/>
    </row>
    <row r="316" spans="1:10" s="23" customFormat="1" ht="15.75" customHeight="1">
      <c r="A316" s="15" t="s">
        <v>325</v>
      </c>
      <c r="B316" s="15" t="s">
        <v>8</v>
      </c>
      <c r="C316" s="15"/>
      <c r="D316" s="15"/>
      <c r="E316" s="119" t="s">
        <v>27</v>
      </c>
      <c r="F316" s="83">
        <f>F317</f>
        <v>539</v>
      </c>
      <c r="G316" s="105"/>
      <c r="H316" s="105"/>
      <c r="I316" s="107"/>
      <c r="J316" s="101"/>
    </row>
    <row r="317" spans="1:10" s="23" customFormat="1" ht="24" customHeight="1">
      <c r="A317" s="15" t="s">
        <v>325</v>
      </c>
      <c r="B317" s="15" t="s">
        <v>93</v>
      </c>
      <c r="C317" s="15"/>
      <c r="D317" s="15"/>
      <c r="E317" s="118" t="s">
        <v>205</v>
      </c>
      <c r="F317" s="83">
        <f>F318</f>
        <v>539</v>
      </c>
      <c r="G317" s="105"/>
      <c r="H317" s="105"/>
      <c r="I317" s="107"/>
      <c r="J317" s="101"/>
    </row>
    <row r="318" spans="1:10" ht="21" customHeight="1">
      <c r="A318" s="7" t="s">
        <v>325</v>
      </c>
      <c r="B318" s="7" t="s">
        <v>93</v>
      </c>
      <c r="C318" s="7" t="s">
        <v>120</v>
      </c>
      <c r="D318" s="7"/>
      <c r="E318" s="122" t="s">
        <v>142</v>
      </c>
      <c r="F318" s="81">
        <f>F324+F319</f>
        <v>539</v>
      </c>
      <c r="G318" s="106"/>
      <c r="H318" s="106"/>
      <c r="I318" s="103"/>
      <c r="J318" s="41"/>
    </row>
    <row r="319" spans="1:10" ht="21" customHeight="1">
      <c r="A319" s="7" t="s">
        <v>325</v>
      </c>
      <c r="B319" s="7" t="s">
        <v>93</v>
      </c>
      <c r="C319" s="7" t="s">
        <v>460</v>
      </c>
      <c r="D319" s="7"/>
      <c r="E319" s="122" t="s">
        <v>461</v>
      </c>
      <c r="F319" s="81">
        <f>F320</f>
        <v>487</v>
      </c>
      <c r="G319" s="106"/>
      <c r="H319" s="106"/>
      <c r="I319" s="103"/>
      <c r="J319" s="41"/>
    </row>
    <row r="320" spans="1:10" ht="21" customHeight="1">
      <c r="A320" s="7" t="s">
        <v>325</v>
      </c>
      <c r="B320" s="7" t="s">
        <v>93</v>
      </c>
      <c r="C320" s="7" t="s">
        <v>460</v>
      </c>
      <c r="D320" s="7" t="s">
        <v>387</v>
      </c>
      <c r="E320" s="123" t="s">
        <v>388</v>
      </c>
      <c r="F320" s="81">
        <f>F321</f>
        <v>487</v>
      </c>
      <c r="G320" s="106"/>
      <c r="H320" s="106"/>
      <c r="I320" s="103"/>
      <c r="J320" s="41"/>
    </row>
    <row r="321" spans="1:10" ht="21" customHeight="1">
      <c r="A321" s="7" t="s">
        <v>325</v>
      </c>
      <c r="B321" s="7" t="s">
        <v>93</v>
      </c>
      <c r="C321" s="7" t="s">
        <v>460</v>
      </c>
      <c r="D321" s="7" t="s">
        <v>399</v>
      </c>
      <c r="E321" s="123" t="s">
        <v>400</v>
      </c>
      <c r="F321" s="81">
        <f>F322+F323</f>
        <v>487</v>
      </c>
      <c r="G321" s="106"/>
      <c r="H321" s="106"/>
      <c r="I321" s="103"/>
      <c r="J321" s="41"/>
    </row>
    <row r="322" spans="1:10" ht="21" customHeight="1">
      <c r="A322" s="7" t="s">
        <v>325</v>
      </c>
      <c r="B322" s="7" t="s">
        <v>93</v>
      </c>
      <c r="C322" s="7" t="s">
        <v>460</v>
      </c>
      <c r="D322" s="7" t="s">
        <v>401</v>
      </c>
      <c r="E322" s="123" t="s">
        <v>392</v>
      </c>
      <c r="F322" s="81">
        <v>464</v>
      </c>
      <c r="G322" s="106"/>
      <c r="H322" s="106">
        <v>464</v>
      </c>
      <c r="I322" s="103"/>
      <c r="J322" s="41"/>
    </row>
    <row r="323" spans="1:10" ht="21" customHeight="1">
      <c r="A323" s="7" t="s">
        <v>325</v>
      </c>
      <c r="B323" s="7" t="s">
        <v>93</v>
      </c>
      <c r="C323" s="7" t="s">
        <v>460</v>
      </c>
      <c r="D323" s="7" t="s">
        <v>402</v>
      </c>
      <c r="E323" s="123" t="s">
        <v>403</v>
      </c>
      <c r="F323" s="81">
        <v>23</v>
      </c>
      <c r="G323" s="106"/>
      <c r="H323" s="106">
        <v>23</v>
      </c>
      <c r="I323" s="103"/>
      <c r="J323" s="41"/>
    </row>
    <row r="324" spans="1:10" ht="15.75" customHeight="1">
      <c r="A324" s="7" t="s">
        <v>325</v>
      </c>
      <c r="B324" s="7" t="s">
        <v>93</v>
      </c>
      <c r="C324" s="7" t="s">
        <v>124</v>
      </c>
      <c r="D324" s="7"/>
      <c r="E324" s="120" t="s">
        <v>29</v>
      </c>
      <c r="F324" s="81">
        <f>F325+F329</f>
        <v>52</v>
      </c>
      <c r="G324" s="106"/>
      <c r="H324" s="106"/>
      <c r="I324" s="103"/>
      <c r="J324" s="41"/>
    </row>
    <row r="325" spans="1:10" ht="37.5" customHeight="1">
      <c r="A325" s="7" t="s">
        <v>325</v>
      </c>
      <c r="B325" s="7" t="s">
        <v>93</v>
      </c>
      <c r="C325" s="7" t="s">
        <v>124</v>
      </c>
      <c r="D325" s="7" t="s">
        <v>387</v>
      </c>
      <c r="E325" s="123" t="s">
        <v>388</v>
      </c>
      <c r="F325" s="81">
        <f>F326</f>
        <v>0</v>
      </c>
      <c r="G325" s="106"/>
      <c r="H325" s="106"/>
      <c r="I325" s="103"/>
      <c r="J325" s="41"/>
    </row>
    <row r="326" spans="1:10" ht="15.75" customHeight="1">
      <c r="A326" s="7" t="s">
        <v>325</v>
      </c>
      <c r="B326" s="7" t="s">
        <v>93</v>
      </c>
      <c r="C326" s="7" t="s">
        <v>124</v>
      </c>
      <c r="D326" s="7" t="s">
        <v>399</v>
      </c>
      <c r="E326" s="123" t="s">
        <v>400</v>
      </c>
      <c r="F326" s="81">
        <f>F327+F328</f>
        <v>0</v>
      </c>
      <c r="G326" s="106">
        <v>454</v>
      </c>
      <c r="H326" s="106"/>
      <c r="I326" s="103"/>
      <c r="J326" s="41"/>
    </row>
    <row r="327" spans="1:10" ht="15.75" customHeight="1">
      <c r="A327" s="7" t="s">
        <v>325</v>
      </c>
      <c r="B327" s="7" t="s">
        <v>93</v>
      </c>
      <c r="C327" s="7" t="s">
        <v>124</v>
      </c>
      <c r="D327" s="7" t="s">
        <v>401</v>
      </c>
      <c r="E327" s="123" t="s">
        <v>392</v>
      </c>
      <c r="F327" s="81">
        <f>464-464</f>
        <v>0</v>
      </c>
      <c r="G327" s="106"/>
      <c r="H327" s="106">
        <v>-464</v>
      </c>
      <c r="I327" s="103"/>
      <c r="J327" s="41"/>
    </row>
    <row r="328" spans="1:10" ht="15.75" customHeight="1">
      <c r="A328" s="7" t="s">
        <v>325</v>
      </c>
      <c r="B328" s="7" t="s">
        <v>93</v>
      </c>
      <c r="C328" s="7" t="s">
        <v>124</v>
      </c>
      <c r="D328" s="7" t="s">
        <v>402</v>
      </c>
      <c r="E328" s="123" t="s">
        <v>403</v>
      </c>
      <c r="F328" s="81">
        <f>23-23</f>
        <v>0</v>
      </c>
      <c r="G328" s="106"/>
      <c r="H328" s="106">
        <v>-23</v>
      </c>
      <c r="I328" s="103"/>
      <c r="J328" s="41"/>
    </row>
    <row r="329" spans="1:10" ht="15.75" customHeight="1">
      <c r="A329" s="7" t="s">
        <v>325</v>
      </c>
      <c r="B329" s="7" t="s">
        <v>93</v>
      </c>
      <c r="C329" s="7" t="s">
        <v>124</v>
      </c>
      <c r="D329" s="7" t="s">
        <v>394</v>
      </c>
      <c r="E329" s="123" t="s">
        <v>395</v>
      </c>
      <c r="F329" s="81">
        <f>F330</f>
        <v>52</v>
      </c>
      <c r="G329" s="106"/>
      <c r="H329" s="106"/>
      <c r="I329" s="103"/>
      <c r="J329" s="41"/>
    </row>
    <row r="330" spans="1:10" ht="15.75" customHeight="1">
      <c r="A330" s="7" t="s">
        <v>325</v>
      </c>
      <c r="B330" s="7" t="s">
        <v>93</v>
      </c>
      <c r="C330" s="7" t="s">
        <v>124</v>
      </c>
      <c r="D330" s="7" t="s">
        <v>393</v>
      </c>
      <c r="E330" s="123" t="s">
        <v>396</v>
      </c>
      <c r="F330" s="81">
        <f>F331+F332</f>
        <v>52</v>
      </c>
      <c r="G330" s="106"/>
      <c r="H330" s="106"/>
      <c r="I330" s="103"/>
      <c r="J330" s="41"/>
    </row>
    <row r="331" spans="1:10" ht="32.25" customHeight="1">
      <c r="A331" s="7" t="s">
        <v>325</v>
      </c>
      <c r="B331" s="7" t="s">
        <v>93</v>
      </c>
      <c r="C331" s="7" t="s">
        <v>124</v>
      </c>
      <c r="D331" s="7" t="s">
        <v>397</v>
      </c>
      <c r="E331" s="123" t="s">
        <v>398</v>
      </c>
      <c r="F331" s="81">
        <f>0+1.5</f>
        <v>1.5</v>
      </c>
      <c r="G331" s="106"/>
      <c r="H331" s="106">
        <v>1.5</v>
      </c>
      <c r="I331" s="103"/>
      <c r="J331" s="41"/>
    </row>
    <row r="332" spans="1:10" ht="15.75" customHeight="1">
      <c r="A332" s="7" t="s">
        <v>325</v>
      </c>
      <c r="B332" s="7" t="s">
        <v>93</v>
      </c>
      <c r="C332" s="7" t="s">
        <v>124</v>
      </c>
      <c r="D332" s="7" t="s">
        <v>277</v>
      </c>
      <c r="E332" s="123" t="s">
        <v>278</v>
      </c>
      <c r="F332" s="81">
        <f>22+30-1.5</f>
        <v>50.5</v>
      </c>
      <c r="G332" s="106"/>
      <c r="H332" s="106">
        <v>-1.5</v>
      </c>
      <c r="I332" s="103"/>
      <c r="J332" s="41"/>
    </row>
    <row r="333" spans="1:10" ht="12.75">
      <c r="A333" s="15" t="s">
        <v>70</v>
      </c>
      <c r="B333" s="7"/>
      <c r="C333" s="7"/>
      <c r="D333" s="7"/>
      <c r="E333" s="117" t="s">
        <v>315</v>
      </c>
      <c r="F333" s="83">
        <f>F334+F343+F350</f>
        <v>1117</v>
      </c>
      <c r="G333" s="105"/>
      <c r="H333" s="105"/>
      <c r="I333" s="105"/>
      <c r="J333" s="41"/>
    </row>
    <row r="334" spans="1:10" s="23" customFormat="1" ht="12.75">
      <c r="A334" s="15" t="s">
        <v>70</v>
      </c>
      <c r="B334" s="15" t="s">
        <v>8</v>
      </c>
      <c r="C334" s="15"/>
      <c r="D334" s="15"/>
      <c r="E334" s="118" t="s">
        <v>27</v>
      </c>
      <c r="F334" s="83">
        <f>F335</f>
        <v>820</v>
      </c>
      <c r="G334" s="105"/>
      <c r="H334" s="105"/>
      <c r="I334" s="105"/>
      <c r="J334" s="101"/>
    </row>
    <row r="335" spans="1:10" s="23" customFormat="1" ht="12.75">
      <c r="A335" s="15" t="s">
        <v>70</v>
      </c>
      <c r="B335" s="15" t="s">
        <v>206</v>
      </c>
      <c r="C335" s="15"/>
      <c r="D335" s="15"/>
      <c r="E335" s="117" t="s">
        <v>32</v>
      </c>
      <c r="F335" s="83">
        <f>F336</f>
        <v>820</v>
      </c>
      <c r="G335" s="105"/>
      <c r="H335" s="105"/>
      <c r="I335" s="105"/>
      <c r="J335" s="101"/>
    </row>
    <row r="336" spans="1:10" ht="22.5">
      <c r="A336" s="7" t="s">
        <v>70</v>
      </c>
      <c r="B336" s="7" t="s">
        <v>206</v>
      </c>
      <c r="C336" s="7" t="s">
        <v>71</v>
      </c>
      <c r="D336" s="7"/>
      <c r="E336" s="123" t="s">
        <v>72</v>
      </c>
      <c r="F336" s="81">
        <f>F337+F339</f>
        <v>820</v>
      </c>
      <c r="G336" s="106"/>
      <c r="H336" s="106"/>
      <c r="I336" s="106"/>
      <c r="J336" s="41"/>
    </row>
    <row r="337" spans="1:10" s="11" customFormat="1" ht="23.25" customHeight="1">
      <c r="A337" s="10" t="s">
        <v>70</v>
      </c>
      <c r="B337" s="7" t="s">
        <v>206</v>
      </c>
      <c r="C337" s="10" t="s">
        <v>202</v>
      </c>
      <c r="D337" s="10"/>
      <c r="E337" s="123" t="s">
        <v>203</v>
      </c>
      <c r="F337" s="76">
        <f>F338</f>
        <v>530</v>
      </c>
      <c r="G337" s="111"/>
      <c r="H337" s="111"/>
      <c r="I337" s="111"/>
      <c r="J337" s="112"/>
    </row>
    <row r="338" spans="1:10" s="11" customFormat="1" ht="23.25" customHeight="1">
      <c r="A338" s="10" t="s">
        <v>70</v>
      </c>
      <c r="B338" s="7" t="s">
        <v>206</v>
      </c>
      <c r="C338" s="10" t="s">
        <v>202</v>
      </c>
      <c r="D338" s="10" t="s">
        <v>277</v>
      </c>
      <c r="E338" s="122" t="s">
        <v>278</v>
      </c>
      <c r="F338" s="76">
        <v>530</v>
      </c>
      <c r="G338" s="111"/>
      <c r="H338" s="111"/>
      <c r="I338" s="103"/>
      <c r="J338" s="112"/>
    </row>
    <row r="339" spans="1:10" s="11" customFormat="1" ht="23.25" customHeight="1">
      <c r="A339" s="10" t="s">
        <v>70</v>
      </c>
      <c r="B339" s="7" t="s">
        <v>206</v>
      </c>
      <c r="C339" s="10" t="s">
        <v>146</v>
      </c>
      <c r="D339" s="10"/>
      <c r="E339" s="123" t="s">
        <v>73</v>
      </c>
      <c r="F339" s="76">
        <f>F342</f>
        <v>290</v>
      </c>
      <c r="G339" s="111"/>
      <c r="H339" s="111"/>
      <c r="I339" s="111"/>
      <c r="J339" s="112"/>
    </row>
    <row r="340" spans="1:10" s="11" customFormat="1" ht="23.25" customHeight="1">
      <c r="A340" s="10" t="s">
        <v>70</v>
      </c>
      <c r="B340" s="7" t="s">
        <v>206</v>
      </c>
      <c r="C340" s="10" t="s">
        <v>146</v>
      </c>
      <c r="D340" s="10" t="s">
        <v>394</v>
      </c>
      <c r="E340" s="123" t="s">
        <v>395</v>
      </c>
      <c r="F340" s="76">
        <f>F341</f>
        <v>290</v>
      </c>
      <c r="G340" s="111"/>
      <c r="H340" s="111"/>
      <c r="I340" s="111"/>
      <c r="J340" s="112"/>
    </row>
    <row r="341" spans="1:10" s="11" customFormat="1" ht="23.25" customHeight="1">
      <c r="A341" s="10" t="s">
        <v>70</v>
      </c>
      <c r="B341" s="7" t="s">
        <v>206</v>
      </c>
      <c r="C341" s="10" t="s">
        <v>146</v>
      </c>
      <c r="D341" s="10" t="s">
        <v>393</v>
      </c>
      <c r="E341" s="123" t="s">
        <v>396</v>
      </c>
      <c r="F341" s="76">
        <f>F342</f>
        <v>290</v>
      </c>
      <c r="G341" s="111"/>
      <c r="H341" s="111"/>
      <c r="I341" s="111"/>
      <c r="J341" s="112"/>
    </row>
    <row r="342" spans="1:10" ht="23.25" customHeight="1">
      <c r="A342" s="7" t="s">
        <v>70</v>
      </c>
      <c r="B342" s="7" t="s">
        <v>206</v>
      </c>
      <c r="C342" s="7" t="s">
        <v>146</v>
      </c>
      <c r="D342" s="7" t="s">
        <v>277</v>
      </c>
      <c r="E342" s="122" t="s">
        <v>278</v>
      </c>
      <c r="F342" s="82">
        <v>290</v>
      </c>
      <c r="G342" s="103"/>
      <c r="H342" s="103"/>
      <c r="I342" s="103"/>
      <c r="J342" s="41"/>
    </row>
    <row r="343" spans="1:10" ht="12.75">
      <c r="A343" s="15" t="s">
        <v>70</v>
      </c>
      <c r="B343" s="15" t="s">
        <v>22</v>
      </c>
      <c r="C343" s="7"/>
      <c r="D343" s="7"/>
      <c r="E343" s="118" t="s">
        <v>113</v>
      </c>
      <c r="F343" s="83">
        <f aca="true" t="shared" si="0" ref="F343:F348">F344</f>
        <v>297</v>
      </c>
      <c r="G343" s="105"/>
      <c r="H343" s="105"/>
      <c r="I343" s="105"/>
      <c r="J343" s="41"/>
    </row>
    <row r="344" spans="1:10" s="23" customFormat="1" ht="12.75">
      <c r="A344" s="15" t="s">
        <v>70</v>
      </c>
      <c r="B344" s="15" t="s">
        <v>136</v>
      </c>
      <c r="C344" s="15"/>
      <c r="D344" s="15"/>
      <c r="E344" s="118" t="s">
        <v>44</v>
      </c>
      <c r="F344" s="83">
        <f t="shared" si="0"/>
        <v>297</v>
      </c>
      <c r="G344" s="105"/>
      <c r="H344" s="105"/>
      <c r="I344" s="105"/>
      <c r="J344" s="101"/>
    </row>
    <row r="345" spans="1:10" ht="17.25" customHeight="1">
      <c r="A345" s="7" t="s">
        <v>70</v>
      </c>
      <c r="B345" s="7" t="s">
        <v>136</v>
      </c>
      <c r="C345" s="7" t="s">
        <v>449</v>
      </c>
      <c r="D345" s="7"/>
      <c r="E345" s="121" t="s">
        <v>450</v>
      </c>
      <c r="F345" s="81">
        <f t="shared" si="0"/>
        <v>297</v>
      </c>
      <c r="G345" s="106"/>
      <c r="H345" s="106"/>
      <c r="I345" s="106"/>
      <c r="J345" s="41"/>
    </row>
    <row r="346" spans="1:10" ht="12.75">
      <c r="A346" s="7" t="s">
        <v>70</v>
      </c>
      <c r="B346" s="7" t="s">
        <v>136</v>
      </c>
      <c r="C346" s="7" t="s">
        <v>451</v>
      </c>
      <c r="D346" s="7"/>
      <c r="E346" s="123" t="s">
        <v>452</v>
      </c>
      <c r="F346" s="82">
        <f t="shared" si="0"/>
        <v>297</v>
      </c>
      <c r="G346" s="103"/>
      <c r="H346" s="103"/>
      <c r="I346" s="103"/>
      <c r="J346" s="41"/>
    </row>
    <row r="347" spans="1:10" ht="12.75">
      <c r="A347" s="7" t="s">
        <v>70</v>
      </c>
      <c r="B347" s="7" t="s">
        <v>136</v>
      </c>
      <c r="C347" s="7" t="s">
        <v>451</v>
      </c>
      <c r="D347" s="10" t="s">
        <v>394</v>
      </c>
      <c r="E347" s="123" t="s">
        <v>395</v>
      </c>
      <c r="F347" s="82">
        <f t="shared" si="0"/>
        <v>297</v>
      </c>
      <c r="G347" s="103"/>
      <c r="H347" s="103"/>
      <c r="I347" s="103"/>
      <c r="J347" s="41"/>
    </row>
    <row r="348" spans="1:10" ht="12.75">
      <c r="A348" s="7" t="s">
        <v>70</v>
      </c>
      <c r="B348" s="7" t="s">
        <v>136</v>
      </c>
      <c r="C348" s="7" t="s">
        <v>451</v>
      </c>
      <c r="D348" s="10" t="s">
        <v>393</v>
      </c>
      <c r="E348" s="123" t="s">
        <v>396</v>
      </c>
      <c r="F348" s="82">
        <f t="shared" si="0"/>
        <v>297</v>
      </c>
      <c r="G348" s="103"/>
      <c r="H348" s="103"/>
      <c r="I348" s="103"/>
      <c r="J348" s="41"/>
    </row>
    <row r="349" spans="1:10" ht="12.75">
      <c r="A349" s="7" t="s">
        <v>70</v>
      </c>
      <c r="B349" s="7" t="s">
        <v>136</v>
      </c>
      <c r="C349" s="7" t="s">
        <v>451</v>
      </c>
      <c r="D349" s="7" t="s">
        <v>277</v>
      </c>
      <c r="E349" s="122" t="s">
        <v>278</v>
      </c>
      <c r="F349" s="82">
        <v>297</v>
      </c>
      <c r="G349" s="103"/>
      <c r="H349" s="103"/>
      <c r="I349" s="103"/>
      <c r="J349" s="41"/>
    </row>
    <row r="350" spans="1:10" ht="12.75" hidden="1">
      <c r="A350" s="15" t="s">
        <v>70</v>
      </c>
      <c r="B350" s="15" t="s">
        <v>181</v>
      </c>
      <c r="C350" s="15"/>
      <c r="D350" s="15"/>
      <c r="E350" s="118" t="s">
        <v>183</v>
      </c>
      <c r="F350" s="82">
        <f>F351</f>
        <v>0</v>
      </c>
      <c r="G350" s="103"/>
      <c r="H350" s="103"/>
      <c r="I350" s="103"/>
      <c r="J350" s="41"/>
    </row>
    <row r="351" spans="1:10" ht="12.75" hidden="1">
      <c r="A351" s="15" t="s">
        <v>70</v>
      </c>
      <c r="B351" s="15" t="s">
        <v>182</v>
      </c>
      <c r="C351" s="15"/>
      <c r="D351" s="15"/>
      <c r="E351" s="118" t="s">
        <v>184</v>
      </c>
      <c r="F351" s="82">
        <f>F352</f>
        <v>0</v>
      </c>
      <c r="G351" s="103"/>
      <c r="H351" s="103"/>
      <c r="I351" s="103"/>
      <c r="J351" s="41"/>
    </row>
    <row r="352" spans="1:10" ht="12.75" hidden="1">
      <c r="A352" s="7" t="s">
        <v>70</v>
      </c>
      <c r="B352" s="37" t="s">
        <v>182</v>
      </c>
      <c r="C352" s="37" t="s">
        <v>99</v>
      </c>
      <c r="D352" s="37"/>
      <c r="E352" s="123" t="s">
        <v>100</v>
      </c>
      <c r="F352" s="82">
        <f>F353</f>
        <v>0</v>
      </c>
      <c r="G352" s="103"/>
      <c r="H352" s="103"/>
      <c r="I352" s="103"/>
      <c r="J352" s="41"/>
    </row>
    <row r="353" spans="1:10" ht="22.5" hidden="1">
      <c r="A353" s="7" t="s">
        <v>70</v>
      </c>
      <c r="B353" s="37" t="s">
        <v>182</v>
      </c>
      <c r="C353" s="37" t="s">
        <v>225</v>
      </c>
      <c r="D353" s="37"/>
      <c r="E353" s="120" t="s">
        <v>434</v>
      </c>
      <c r="F353" s="82">
        <f>F354</f>
        <v>0</v>
      </c>
      <c r="G353" s="103"/>
      <c r="H353" s="103"/>
      <c r="I353" s="103"/>
      <c r="J353" s="41"/>
    </row>
    <row r="354" spans="1:10" ht="12.75" hidden="1">
      <c r="A354" s="7" t="s">
        <v>70</v>
      </c>
      <c r="B354" s="37" t="s">
        <v>182</v>
      </c>
      <c r="C354" s="37" t="s">
        <v>225</v>
      </c>
      <c r="D354" s="7" t="s">
        <v>277</v>
      </c>
      <c r="E354" s="122" t="s">
        <v>278</v>
      </c>
      <c r="F354" s="82">
        <v>0</v>
      </c>
      <c r="G354" s="103"/>
      <c r="H354" s="103"/>
      <c r="I354" s="103"/>
      <c r="J354" s="41"/>
    </row>
    <row r="355" spans="1:10" ht="22.5">
      <c r="A355" s="15" t="s">
        <v>75</v>
      </c>
      <c r="B355" s="15"/>
      <c r="C355" s="15"/>
      <c r="D355" s="15"/>
      <c r="E355" s="117" t="s">
        <v>231</v>
      </c>
      <c r="F355" s="16">
        <f>F361+F375+F486+F356</f>
        <v>31414</v>
      </c>
      <c r="G355" s="39"/>
      <c r="H355" s="39"/>
      <c r="I355" s="39"/>
      <c r="J355" s="41"/>
    </row>
    <row r="356" spans="1:10" ht="12.75">
      <c r="A356" s="15" t="s">
        <v>75</v>
      </c>
      <c r="B356" s="15" t="s">
        <v>22</v>
      </c>
      <c r="C356" s="15"/>
      <c r="D356" s="15"/>
      <c r="E356" s="118" t="s">
        <v>113</v>
      </c>
      <c r="F356" s="16">
        <f>F357</f>
        <v>50</v>
      </c>
      <c r="G356" s="39"/>
      <c r="H356" s="39"/>
      <c r="I356" s="39"/>
      <c r="J356" s="41"/>
    </row>
    <row r="357" spans="1:10" ht="12.75">
      <c r="A357" s="7" t="s">
        <v>75</v>
      </c>
      <c r="B357" s="15" t="s">
        <v>136</v>
      </c>
      <c r="C357" s="15"/>
      <c r="D357" s="15"/>
      <c r="E357" s="118" t="s">
        <v>44</v>
      </c>
      <c r="F357" s="8">
        <f>F358</f>
        <v>50</v>
      </c>
      <c r="G357" s="40"/>
      <c r="H357" s="40"/>
      <c r="I357" s="40"/>
      <c r="J357" s="41"/>
    </row>
    <row r="358" spans="1:10" ht="12.75">
      <c r="A358" s="7" t="s">
        <v>75</v>
      </c>
      <c r="B358" s="7" t="s">
        <v>136</v>
      </c>
      <c r="C358" s="7" t="s">
        <v>99</v>
      </c>
      <c r="D358" s="7"/>
      <c r="E358" s="123" t="s">
        <v>100</v>
      </c>
      <c r="F358" s="8">
        <f>F359</f>
        <v>50</v>
      </c>
      <c r="G358" s="40"/>
      <c r="H358" s="40"/>
      <c r="I358" s="40"/>
      <c r="J358" s="41"/>
    </row>
    <row r="359" spans="1:10" ht="22.5">
      <c r="A359" s="7" t="s">
        <v>75</v>
      </c>
      <c r="B359" s="7" t="s">
        <v>136</v>
      </c>
      <c r="C359" s="12" t="s">
        <v>170</v>
      </c>
      <c r="D359" s="12"/>
      <c r="E359" s="121" t="s">
        <v>435</v>
      </c>
      <c r="F359" s="8">
        <f>F360</f>
        <v>50</v>
      </c>
      <c r="G359" s="40"/>
      <c r="H359" s="40"/>
      <c r="I359" s="40"/>
      <c r="J359" s="41"/>
    </row>
    <row r="360" spans="1:10" ht="12.75">
      <c r="A360" s="7" t="s">
        <v>75</v>
      </c>
      <c r="B360" s="7" t="s">
        <v>136</v>
      </c>
      <c r="C360" s="12" t="s">
        <v>170</v>
      </c>
      <c r="D360" s="7" t="s">
        <v>277</v>
      </c>
      <c r="E360" s="122" t="s">
        <v>278</v>
      </c>
      <c r="F360" s="8">
        <v>50</v>
      </c>
      <c r="G360" s="40"/>
      <c r="H360" s="40"/>
      <c r="I360" s="103"/>
      <c r="J360" s="41"/>
    </row>
    <row r="361" spans="1:10" s="23" customFormat="1" ht="12.75">
      <c r="A361" s="15" t="s">
        <v>75</v>
      </c>
      <c r="B361" s="15" t="s">
        <v>46</v>
      </c>
      <c r="C361" s="15"/>
      <c r="D361" s="15"/>
      <c r="E361" s="118" t="s">
        <v>47</v>
      </c>
      <c r="F361" s="16">
        <f>F362+F369</f>
        <v>2515</v>
      </c>
      <c r="G361" s="39"/>
      <c r="H361" s="39"/>
      <c r="I361" s="39"/>
      <c r="J361" s="101"/>
    </row>
    <row r="362" spans="1:10" s="23" customFormat="1" ht="12.75">
      <c r="A362" s="15" t="s">
        <v>75</v>
      </c>
      <c r="B362" s="15" t="s">
        <v>76</v>
      </c>
      <c r="C362" s="15"/>
      <c r="D362" s="15"/>
      <c r="E362" s="118" t="s">
        <v>77</v>
      </c>
      <c r="F362" s="16">
        <f>F363</f>
        <v>2171</v>
      </c>
      <c r="G362" s="39"/>
      <c r="H362" s="39"/>
      <c r="I362" s="39"/>
      <c r="J362" s="101"/>
    </row>
    <row r="363" spans="1:10" ht="12.75">
      <c r="A363" s="7" t="s">
        <v>75</v>
      </c>
      <c r="B363" s="7" t="s">
        <v>76</v>
      </c>
      <c r="C363" s="7" t="s">
        <v>78</v>
      </c>
      <c r="D363" s="7"/>
      <c r="E363" s="123" t="s">
        <v>79</v>
      </c>
      <c r="F363" s="8">
        <f>F364</f>
        <v>2171</v>
      </c>
      <c r="G363" s="40"/>
      <c r="H363" s="40"/>
      <c r="I363" s="40"/>
      <c r="J363" s="41"/>
    </row>
    <row r="364" spans="1:10" ht="12.75">
      <c r="A364" s="7" t="s">
        <v>75</v>
      </c>
      <c r="B364" s="7" t="s">
        <v>76</v>
      </c>
      <c r="C364" s="7" t="s">
        <v>150</v>
      </c>
      <c r="D364" s="7"/>
      <c r="E364" s="123" t="s">
        <v>74</v>
      </c>
      <c r="F364" s="21">
        <f>F365</f>
        <v>2171</v>
      </c>
      <c r="G364" s="104"/>
      <c r="H364" s="104"/>
      <c r="I364" s="104"/>
      <c r="J364" s="41"/>
    </row>
    <row r="365" spans="1:10" ht="22.5">
      <c r="A365" s="7" t="s">
        <v>75</v>
      </c>
      <c r="B365" s="7" t="s">
        <v>76</v>
      </c>
      <c r="C365" s="7" t="s">
        <v>150</v>
      </c>
      <c r="D365" s="7" t="s">
        <v>412</v>
      </c>
      <c r="E365" s="123" t="s">
        <v>415</v>
      </c>
      <c r="F365" s="21">
        <f>F366</f>
        <v>2171</v>
      </c>
      <c r="G365" s="104"/>
      <c r="H365" s="104"/>
      <c r="I365" s="104"/>
      <c r="J365" s="41"/>
    </row>
    <row r="366" spans="1:10" ht="12.75">
      <c r="A366" s="7" t="s">
        <v>75</v>
      </c>
      <c r="B366" s="7" t="s">
        <v>76</v>
      </c>
      <c r="C366" s="7" t="s">
        <v>150</v>
      </c>
      <c r="D366" s="7" t="s">
        <v>413</v>
      </c>
      <c r="E366" s="123" t="s">
        <v>414</v>
      </c>
      <c r="F366" s="21">
        <f>F367+F368</f>
        <v>2171</v>
      </c>
      <c r="G366" s="104"/>
      <c r="H366" s="104"/>
      <c r="I366" s="104"/>
      <c r="J366" s="41"/>
    </row>
    <row r="367" spans="1:10" ht="33.75">
      <c r="A367" s="7" t="s">
        <v>75</v>
      </c>
      <c r="B367" s="7" t="s">
        <v>76</v>
      </c>
      <c r="C367" s="7" t="s">
        <v>150</v>
      </c>
      <c r="D367" s="144" t="s">
        <v>300</v>
      </c>
      <c r="E367" s="128" t="s">
        <v>301</v>
      </c>
      <c r="F367" s="21">
        <f>2171-116</f>
        <v>2055</v>
      </c>
      <c r="G367" s="104"/>
      <c r="H367" s="104"/>
      <c r="I367" s="104"/>
      <c r="J367" s="41"/>
    </row>
    <row r="368" spans="1:10" ht="12.75">
      <c r="A368" s="7" t="s">
        <v>75</v>
      </c>
      <c r="B368" s="7" t="s">
        <v>76</v>
      </c>
      <c r="C368" s="7" t="s">
        <v>150</v>
      </c>
      <c r="D368" s="144" t="s">
        <v>302</v>
      </c>
      <c r="E368" s="128" t="s">
        <v>303</v>
      </c>
      <c r="F368" s="21">
        <f>0+116</f>
        <v>116</v>
      </c>
      <c r="G368" s="104"/>
      <c r="H368" s="104"/>
      <c r="I368" s="104"/>
      <c r="J368" s="41"/>
    </row>
    <row r="369" spans="1:10" ht="12.75">
      <c r="A369" s="7" t="s">
        <v>75</v>
      </c>
      <c r="B369" s="15" t="s">
        <v>48</v>
      </c>
      <c r="C369" s="15"/>
      <c r="D369" s="15"/>
      <c r="E369" s="118" t="s">
        <v>49</v>
      </c>
      <c r="F369" s="21">
        <f>F370+F372</f>
        <v>344</v>
      </c>
      <c r="G369" s="104"/>
      <c r="H369" s="104"/>
      <c r="I369" s="104"/>
      <c r="J369" s="41"/>
    </row>
    <row r="370" spans="1:10" ht="12.75">
      <c r="A370" s="7" t="s">
        <v>75</v>
      </c>
      <c r="B370" s="7" t="s">
        <v>48</v>
      </c>
      <c r="C370" s="7" t="s">
        <v>50</v>
      </c>
      <c r="D370" s="7"/>
      <c r="E370" s="123" t="s">
        <v>196</v>
      </c>
      <c r="F370" s="21">
        <f>F371</f>
        <v>290</v>
      </c>
      <c r="G370" s="104"/>
      <c r="H370" s="104"/>
      <c r="I370" s="104"/>
      <c r="J370" s="41"/>
    </row>
    <row r="371" spans="1:10" ht="12.75">
      <c r="A371" s="7" t="s">
        <v>75</v>
      </c>
      <c r="B371" s="7" t="s">
        <v>48</v>
      </c>
      <c r="C371" s="7" t="s">
        <v>161</v>
      </c>
      <c r="D371" s="7" t="s">
        <v>277</v>
      </c>
      <c r="E371" s="122" t="s">
        <v>278</v>
      </c>
      <c r="F371" s="21">
        <v>290</v>
      </c>
      <c r="G371" s="104"/>
      <c r="H371" s="104"/>
      <c r="I371" s="103"/>
      <c r="J371" s="41"/>
    </row>
    <row r="372" spans="1:10" ht="12.75">
      <c r="A372" s="7" t="s">
        <v>75</v>
      </c>
      <c r="B372" s="7" t="s">
        <v>48</v>
      </c>
      <c r="C372" s="7" t="s">
        <v>99</v>
      </c>
      <c r="D372" s="7"/>
      <c r="E372" s="123" t="s">
        <v>100</v>
      </c>
      <c r="F372" s="21">
        <f>F373</f>
        <v>54</v>
      </c>
      <c r="G372" s="104"/>
      <c r="H372" s="104"/>
      <c r="I372" s="104"/>
      <c r="J372" s="41"/>
    </row>
    <row r="373" spans="1:10" ht="22.5">
      <c r="A373" s="7" t="s">
        <v>75</v>
      </c>
      <c r="B373" s="7" t="s">
        <v>48</v>
      </c>
      <c r="C373" s="7" t="s">
        <v>185</v>
      </c>
      <c r="D373" s="7"/>
      <c r="E373" s="121" t="s">
        <v>226</v>
      </c>
      <c r="F373" s="21">
        <f>F374</f>
        <v>54</v>
      </c>
      <c r="G373" s="104"/>
      <c r="H373" s="104"/>
      <c r="I373" s="104"/>
      <c r="J373" s="41"/>
    </row>
    <row r="374" spans="1:10" ht="12.75">
      <c r="A374" s="7" t="s">
        <v>75</v>
      </c>
      <c r="B374" s="7" t="s">
        <v>48</v>
      </c>
      <c r="C374" s="7" t="s">
        <v>185</v>
      </c>
      <c r="D374" s="7" t="s">
        <v>277</v>
      </c>
      <c r="E374" s="122" t="s">
        <v>278</v>
      </c>
      <c r="F374" s="21">
        <v>54</v>
      </c>
      <c r="G374" s="104"/>
      <c r="H374" s="104"/>
      <c r="I374" s="103"/>
      <c r="J374" s="41"/>
    </row>
    <row r="375" spans="1:10" s="23" customFormat="1" ht="12.75">
      <c r="A375" s="15" t="s">
        <v>75</v>
      </c>
      <c r="B375" s="15" t="s">
        <v>55</v>
      </c>
      <c r="C375" s="15"/>
      <c r="D375" s="15"/>
      <c r="E375" s="118" t="s">
        <v>208</v>
      </c>
      <c r="F375" s="16">
        <f>F376+F457</f>
        <v>28099</v>
      </c>
      <c r="G375" s="39"/>
      <c r="H375" s="151"/>
      <c r="I375" s="39"/>
      <c r="J375" s="101"/>
    </row>
    <row r="376" spans="1:10" s="23" customFormat="1" ht="12.75">
      <c r="A376" s="15" t="s">
        <v>75</v>
      </c>
      <c r="B376" s="15" t="s">
        <v>80</v>
      </c>
      <c r="C376" s="15"/>
      <c r="D376" s="15"/>
      <c r="E376" s="117" t="s">
        <v>81</v>
      </c>
      <c r="F376" s="16">
        <f>F377+F409+F422+F454+F450</f>
        <v>23734.96</v>
      </c>
      <c r="G376" s="39"/>
      <c r="H376" s="39"/>
      <c r="I376" s="39"/>
      <c r="J376" s="101"/>
    </row>
    <row r="377" spans="1:10" ht="24" customHeight="1">
      <c r="A377" s="7" t="s">
        <v>75</v>
      </c>
      <c r="B377" s="7" t="s">
        <v>80</v>
      </c>
      <c r="C377" s="7" t="s">
        <v>82</v>
      </c>
      <c r="D377" s="7"/>
      <c r="E377" s="123" t="s">
        <v>438</v>
      </c>
      <c r="F377" s="8">
        <f>F378</f>
        <v>16962</v>
      </c>
      <c r="G377" s="40"/>
      <c r="H377" s="40"/>
      <c r="I377" s="40"/>
      <c r="J377" s="41"/>
    </row>
    <row r="378" spans="1:10" ht="12.75">
      <c r="A378" s="7" t="s">
        <v>75</v>
      </c>
      <c r="B378" s="7" t="s">
        <v>80</v>
      </c>
      <c r="C378" s="7" t="s">
        <v>139</v>
      </c>
      <c r="D378" s="7"/>
      <c r="E378" s="123" t="s">
        <v>74</v>
      </c>
      <c r="F378" s="21">
        <f>F379+F396</f>
        <v>16962</v>
      </c>
      <c r="G378" s="104"/>
      <c r="H378" s="104"/>
      <c r="I378" s="104"/>
      <c r="J378" s="41"/>
    </row>
    <row r="379" spans="1:10" ht="22.5">
      <c r="A379" s="7" t="s">
        <v>75</v>
      </c>
      <c r="B379" s="7" t="s">
        <v>80</v>
      </c>
      <c r="C379" s="7" t="s">
        <v>188</v>
      </c>
      <c r="D379" s="7"/>
      <c r="E379" s="123" t="s">
        <v>191</v>
      </c>
      <c r="F379" s="21">
        <f>F380+F384+F388+F392</f>
        <v>9054</v>
      </c>
      <c r="G379" s="104"/>
      <c r="H379" s="104"/>
      <c r="I379" s="104"/>
      <c r="J379" s="41"/>
    </row>
    <row r="380" spans="1:10" ht="33.75">
      <c r="A380" s="7" t="s">
        <v>75</v>
      </c>
      <c r="B380" s="7" t="s">
        <v>80</v>
      </c>
      <c r="C380" s="7" t="s">
        <v>188</v>
      </c>
      <c r="D380" s="7" t="s">
        <v>387</v>
      </c>
      <c r="E380" s="123" t="s">
        <v>388</v>
      </c>
      <c r="F380" s="82">
        <f>F381</f>
        <v>1926</v>
      </c>
      <c r="G380" s="103">
        <f>-312.2+350</f>
        <v>37.80000000000001</v>
      </c>
      <c r="H380" s="103"/>
      <c r="I380" s="103"/>
      <c r="J380" s="41"/>
    </row>
    <row r="381" spans="1:10" ht="12.75">
      <c r="A381" s="7" t="s">
        <v>75</v>
      </c>
      <c r="B381" s="7" t="s">
        <v>80</v>
      </c>
      <c r="C381" s="7" t="s">
        <v>188</v>
      </c>
      <c r="D381" s="7" t="s">
        <v>389</v>
      </c>
      <c r="E381" s="123" t="s">
        <v>390</v>
      </c>
      <c r="F381" s="82">
        <f>F382+F383</f>
        <v>1926</v>
      </c>
      <c r="G381" s="103"/>
      <c r="H381" s="103"/>
      <c r="I381" s="103"/>
      <c r="J381" s="41"/>
    </row>
    <row r="382" spans="1:10" ht="12.75">
      <c r="A382" s="7" t="s">
        <v>75</v>
      </c>
      <c r="B382" s="7" t="s">
        <v>80</v>
      </c>
      <c r="C382" s="7" t="s">
        <v>188</v>
      </c>
      <c r="D382" s="7" t="s">
        <v>391</v>
      </c>
      <c r="E382" s="123" t="s">
        <v>392</v>
      </c>
      <c r="F382" s="82">
        <f>1797+44+65</f>
        <v>1906</v>
      </c>
      <c r="G382" s="103"/>
      <c r="H382" s="103">
        <f>65</f>
        <v>65</v>
      </c>
      <c r="I382" s="103"/>
      <c r="J382" s="41"/>
    </row>
    <row r="383" spans="1:10" ht="12.75">
      <c r="A383" s="7" t="s">
        <v>75</v>
      </c>
      <c r="B383" s="7" t="s">
        <v>80</v>
      </c>
      <c r="C383" s="7" t="s">
        <v>188</v>
      </c>
      <c r="D383" s="7" t="s">
        <v>462</v>
      </c>
      <c r="E383" s="123" t="s">
        <v>403</v>
      </c>
      <c r="F383" s="82">
        <v>20</v>
      </c>
      <c r="G383" s="103"/>
      <c r="H383" s="103">
        <v>20</v>
      </c>
      <c r="I383" s="103"/>
      <c r="J383" s="41"/>
    </row>
    <row r="384" spans="1:10" ht="12.75">
      <c r="A384" s="7" t="s">
        <v>75</v>
      </c>
      <c r="B384" s="7" t="s">
        <v>80</v>
      </c>
      <c r="C384" s="7" t="s">
        <v>188</v>
      </c>
      <c r="D384" s="7" t="s">
        <v>394</v>
      </c>
      <c r="E384" s="123" t="s">
        <v>395</v>
      </c>
      <c r="F384" s="82">
        <f>F385</f>
        <v>1032</v>
      </c>
      <c r="G384" s="103"/>
      <c r="H384" s="103"/>
      <c r="I384" s="103"/>
      <c r="J384" s="41"/>
    </row>
    <row r="385" spans="1:10" ht="12.75">
      <c r="A385" s="7" t="s">
        <v>75</v>
      </c>
      <c r="B385" s="7" t="s">
        <v>80</v>
      </c>
      <c r="C385" s="7" t="s">
        <v>188</v>
      </c>
      <c r="D385" s="7" t="s">
        <v>393</v>
      </c>
      <c r="E385" s="123" t="s">
        <v>396</v>
      </c>
      <c r="F385" s="82">
        <f>F386+F387</f>
        <v>1032</v>
      </c>
      <c r="G385" s="103"/>
      <c r="H385" s="103"/>
      <c r="I385" s="103"/>
      <c r="J385" s="41"/>
    </row>
    <row r="386" spans="1:10" ht="22.5">
      <c r="A386" s="7" t="s">
        <v>75</v>
      </c>
      <c r="B386" s="7" t="s">
        <v>80</v>
      </c>
      <c r="C386" s="7" t="s">
        <v>188</v>
      </c>
      <c r="D386" s="7" t="s">
        <v>397</v>
      </c>
      <c r="E386" s="123" t="s">
        <v>398</v>
      </c>
      <c r="F386" s="82">
        <v>0</v>
      </c>
      <c r="G386" s="103"/>
      <c r="H386" s="103"/>
      <c r="I386" s="103"/>
      <c r="J386" s="41"/>
    </row>
    <row r="387" spans="1:10" ht="12.75">
      <c r="A387" s="7" t="s">
        <v>75</v>
      </c>
      <c r="B387" s="7" t="s">
        <v>80</v>
      </c>
      <c r="C387" s="7" t="s">
        <v>188</v>
      </c>
      <c r="D387" s="7" t="s">
        <v>277</v>
      </c>
      <c r="E387" s="123" t="s">
        <v>278</v>
      </c>
      <c r="F387" s="82">
        <f>1522-200-238-32-20</f>
        <v>1032</v>
      </c>
      <c r="G387" s="103"/>
      <c r="H387" s="103">
        <f>-32-20</f>
        <v>-52</v>
      </c>
      <c r="I387" s="103"/>
      <c r="J387" s="41"/>
    </row>
    <row r="388" spans="1:10" ht="22.5">
      <c r="A388" s="7" t="s">
        <v>75</v>
      </c>
      <c r="B388" s="7" t="s">
        <v>80</v>
      </c>
      <c r="C388" s="7" t="s">
        <v>188</v>
      </c>
      <c r="D388" s="7" t="s">
        <v>412</v>
      </c>
      <c r="E388" s="123" t="s">
        <v>415</v>
      </c>
      <c r="F388" s="82">
        <f>F389</f>
        <v>6064</v>
      </c>
      <c r="G388" s="103"/>
      <c r="H388" s="103"/>
      <c r="I388" s="103"/>
      <c r="J388" s="41"/>
    </row>
    <row r="389" spans="1:10" ht="12.75">
      <c r="A389" s="7" t="s">
        <v>75</v>
      </c>
      <c r="B389" s="7" t="s">
        <v>80</v>
      </c>
      <c r="C389" s="7" t="s">
        <v>188</v>
      </c>
      <c r="D389" s="7" t="s">
        <v>413</v>
      </c>
      <c r="E389" s="123" t="s">
        <v>414</v>
      </c>
      <c r="F389" s="82">
        <f>F390+F391</f>
        <v>6064</v>
      </c>
      <c r="G389" s="103"/>
      <c r="H389" s="103"/>
      <c r="I389" s="103"/>
      <c r="J389" s="41"/>
    </row>
    <row r="390" spans="1:10" ht="33.75">
      <c r="A390" s="7" t="s">
        <v>75</v>
      </c>
      <c r="B390" s="7" t="s">
        <v>80</v>
      </c>
      <c r="C390" s="7" t="s">
        <v>188</v>
      </c>
      <c r="D390" s="144" t="s">
        <v>300</v>
      </c>
      <c r="E390" s="128" t="s">
        <v>301</v>
      </c>
      <c r="F390" s="82">
        <f>4790+100-199+174</f>
        <v>4865</v>
      </c>
      <c r="G390" s="103"/>
      <c r="H390" s="103">
        <v>174</v>
      </c>
      <c r="I390" s="103"/>
      <c r="J390" s="41"/>
    </row>
    <row r="391" spans="1:10" ht="12.75">
      <c r="A391" s="7" t="s">
        <v>75</v>
      </c>
      <c r="B391" s="7" t="s">
        <v>80</v>
      </c>
      <c r="C391" s="7" t="s">
        <v>188</v>
      </c>
      <c r="D391" s="144" t="s">
        <v>302</v>
      </c>
      <c r="E391" s="128" t="s">
        <v>303</v>
      </c>
      <c r="F391" s="82">
        <f>1000+199</f>
        <v>1199</v>
      </c>
      <c r="G391" s="103">
        <v>-350</v>
      </c>
      <c r="H391" s="103"/>
      <c r="I391" s="103"/>
      <c r="J391" s="41"/>
    </row>
    <row r="392" spans="1:10" ht="12.75">
      <c r="A392" s="7" t="s">
        <v>75</v>
      </c>
      <c r="B392" s="7" t="s">
        <v>80</v>
      </c>
      <c r="C392" s="7" t="s">
        <v>188</v>
      </c>
      <c r="D392" s="7" t="s">
        <v>408</v>
      </c>
      <c r="E392" s="122" t="s">
        <v>409</v>
      </c>
      <c r="F392" s="82">
        <f>F393</f>
        <v>32</v>
      </c>
      <c r="G392" s="103"/>
      <c r="H392" s="103"/>
      <c r="I392" s="103"/>
      <c r="J392" s="41"/>
    </row>
    <row r="393" spans="1:10" ht="12.75">
      <c r="A393" s="7" t="s">
        <v>75</v>
      </c>
      <c r="B393" s="7" t="s">
        <v>80</v>
      </c>
      <c r="C393" s="7" t="s">
        <v>188</v>
      </c>
      <c r="D393" s="7" t="s">
        <v>410</v>
      </c>
      <c r="E393" s="122" t="s">
        <v>411</v>
      </c>
      <c r="F393" s="82">
        <f>F394+F395</f>
        <v>32</v>
      </c>
      <c r="G393" s="103"/>
      <c r="H393" s="103"/>
      <c r="I393" s="103"/>
      <c r="J393" s="41"/>
    </row>
    <row r="394" spans="1:10" ht="12.75">
      <c r="A394" s="7" t="s">
        <v>75</v>
      </c>
      <c r="B394" s="7" t="s">
        <v>80</v>
      </c>
      <c r="C394" s="7" t="s">
        <v>188</v>
      </c>
      <c r="D394" s="7" t="s">
        <v>304</v>
      </c>
      <c r="E394" s="123" t="s">
        <v>305</v>
      </c>
      <c r="F394" s="82">
        <v>17</v>
      </c>
      <c r="G394" s="103"/>
      <c r="H394" s="103">
        <v>17</v>
      </c>
      <c r="I394" s="103"/>
      <c r="J394" s="41"/>
    </row>
    <row r="395" spans="1:10" ht="12.75">
      <c r="A395" s="7" t="s">
        <v>75</v>
      </c>
      <c r="B395" s="7" t="s">
        <v>80</v>
      </c>
      <c r="C395" s="7" t="s">
        <v>188</v>
      </c>
      <c r="D395" s="7" t="s">
        <v>306</v>
      </c>
      <c r="E395" s="123" t="s">
        <v>307</v>
      </c>
      <c r="F395" s="82">
        <v>15</v>
      </c>
      <c r="G395" s="103"/>
      <c r="H395" s="103">
        <v>15</v>
      </c>
      <c r="I395" s="103"/>
      <c r="J395" s="41"/>
    </row>
    <row r="396" spans="1:10" ht="22.5">
      <c r="A396" s="7" t="s">
        <v>75</v>
      </c>
      <c r="B396" s="7" t="s">
        <v>80</v>
      </c>
      <c r="C396" s="7" t="s">
        <v>189</v>
      </c>
      <c r="D396" s="7"/>
      <c r="E396" s="123" t="s">
        <v>190</v>
      </c>
      <c r="F396" s="82">
        <f>F397+F407+F408+F404</f>
        <v>7908</v>
      </c>
      <c r="G396" s="103"/>
      <c r="H396" s="103"/>
      <c r="I396" s="103"/>
      <c r="J396" s="41"/>
    </row>
    <row r="397" spans="1:10" ht="33.75">
      <c r="A397" s="7" t="s">
        <v>75</v>
      </c>
      <c r="B397" s="7" t="s">
        <v>80</v>
      </c>
      <c r="C397" s="7" t="s">
        <v>189</v>
      </c>
      <c r="D397" s="7" t="s">
        <v>387</v>
      </c>
      <c r="E397" s="123" t="s">
        <v>388</v>
      </c>
      <c r="F397" s="82">
        <f>F398</f>
        <v>5151</v>
      </c>
      <c r="G397" s="103"/>
      <c r="H397" s="103"/>
      <c r="I397" s="103"/>
      <c r="J397" s="41"/>
    </row>
    <row r="398" spans="1:10" ht="12.75">
      <c r="A398" s="7" t="s">
        <v>75</v>
      </c>
      <c r="B398" s="7" t="s">
        <v>80</v>
      </c>
      <c r="C398" s="7" t="s">
        <v>189</v>
      </c>
      <c r="D398" s="7" t="s">
        <v>389</v>
      </c>
      <c r="E398" s="123" t="s">
        <v>390</v>
      </c>
      <c r="F398" s="82">
        <f>F399+F400</f>
        <v>5151</v>
      </c>
      <c r="G398" s="103"/>
      <c r="H398" s="103"/>
      <c r="I398" s="103"/>
      <c r="J398" s="41"/>
    </row>
    <row r="399" spans="1:10" ht="12.75">
      <c r="A399" s="7" t="s">
        <v>75</v>
      </c>
      <c r="B399" s="7" t="s">
        <v>80</v>
      </c>
      <c r="C399" s="7" t="s">
        <v>189</v>
      </c>
      <c r="D399" s="7" t="s">
        <v>391</v>
      </c>
      <c r="E399" s="123" t="s">
        <v>392</v>
      </c>
      <c r="F399" s="82">
        <f>4891+147+65</f>
        <v>5103</v>
      </c>
      <c r="G399" s="103"/>
      <c r="H399" s="103">
        <f>65</f>
        <v>65</v>
      </c>
      <c r="I399" s="103"/>
      <c r="J399" s="41"/>
    </row>
    <row r="400" spans="1:10" ht="12.75">
      <c r="A400" s="7" t="s">
        <v>75</v>
      </c>
      <c r="B400" s="7" t="s">
        <v>80</v>
      </c>
      <c r="C400" s="7" t="s">
        <v>189</v>
      </c>
      <c r="D400" s="7" t="s">
        <v>462</v>
      </c>
      <c r="E400" s="123" t="s">
        <v>403</v>
      </c>
      <c r="F400" s="82">
        <f>51-3</f>
        <v>48</v>
      </c>
      <c r="G400" s="103"/>
      <c r="H400" s="103" t="s">
        <v>467</v>
      </c>
      <c r="I400" s="103"/>
      <c r="J400" s="41"/>
    </row>
    <row r="401" spans="1:10" ht="12.75">
      <c r="A401" s="7" t="s">
        <v>75</v>
      </c>
      <c r="B401" s="7" t="s">
        <v>80</v>
      </c>
      <c r="C401" s="7" t="s">
        <v>189</v>
      </c>
      <c r="D401" s="7" t="s">
        <v>394</v>
      </c>
      <c r="E401" s="123" t="s">
        <v>395</v>
      </c>
      <c r="F401" s="82">
        <f>F402</f>
        <v>2752</v>
      </c>
      <c r="G401" s="103"/>
      <c r="H401" s="103"/>
      <c r="I401" s="103"/>
      <c r="J401" s="41"/>
    </row>
    <row r="402" spans="1:10" ht="12.75">
      <c r="A402" s="7" t="s">
        <v>75</v>
      </c>
      <c r="B402" s="7" t="s">
        <v>80</v>
      </c>
      <c r="C402" s="7" t="s">
        <v>189</v>
      </c>
      <c r="D402" s="7" t="s">
        <v>393</v>
      </c>
      <c r="E402" s="123" t="s">
        <v>396</v>
      </c>
      <c r="F402" s="82">
        <f>F403+F404</f>
        <v>2752</v>
      </c>
      <c r="G402" s="103"/>
      <c r="H402" s="103"/>
      <c r="I402" s="103"/>
      <c r="J402" s="41"/>
    </row>
    <row r="403" spans="1:10" ht="22.5">
      <c r="A403" s="7" t="s">
        <v>75</v>
      </c>
      <c r="B403" s="7" t="s">
        <v>80</v>
      </c>
      <c r="C403" s="7" t="s">
        <v>189</v>
      </c>
      <c r="D403" s="7" t="s">
        <v>397</v>
      </c>
      <c r="E403" s="123" t="s">
        <v>398</v>
      </c>
      <c r="F403" s="82">
        <v>0</v>
      </c>
      <c r="G403" s="103"/>
      <c r="H403" s="103"/>
      <c r="I403" s="103"/>
      <c r="J403" s="41"/>
    </row>
    <row r="404" spans="1:10" ht="12.75">
      <c r="A404" s="7" t="s">
        <v>75</v>
      </c>
      <c r="B404" s="7" t="s">
        <v>80</v>
      </c>
      <c r="C404" s="7" t="s">
        <v>189</v>
      </c>
      <c r="D404" s="7" t="s">
        <v>277</v>
      </c>
      <c r="E404" s="123" t="s">
        <v>278</v>
      </c>
      <c r="F404" s="82">
        <f>3004-25-179-51+3</f>
        <v>2752</v>
      </c>
      <c r="G404" s="103"/>
      <c r="H404" s="103">
        <f>-51+3</f>
        <v>-48</v>
      </c>
      <c r="I404" s="103"/>
      <c r="J404" s="41"/>
    </row>
    <row r="405" spans="1:10" ht="12.75">
      <c r="A405" s="7" t="s">
        <v>75</v>
      </c>
      <c r="B405" s="7" t="s">
        <v>80</v>
      </c>
      <c r="C405" s="7" t="s">
        <v>189</v>
      </c>
      <c r="D405" s="7" t="s">
        <v>408</v>
      </c>
      <c r="E405" s="122" t="s">
        <v>409</v>
      </c>
      <c r="F405" s="82">
        <f>F406</f>
        <v>5</v>
      </c>
      <c r="G405" s="103"/>
      <c r="H405" s="103"/>
      <c r="I405" s="103"/>
      <c r="J405" s="41"/>
    </row>
    <row r="406" spans="1:10" ht="12.75">
      <c r="A406" s="7" t="s">
        <v>75</v>
      </c>
      <c r="B406" s="7" t="s">
        <v>80</v>
      </c>
      <c r="C406" s="7" t="s">
        <v>189</v>
      </c>
      <c r="D406" s="7" t="s">
        <v>410</v>
      </c>
      <c r="E406" s="122" t="s">
        <v>411</v>
      </c>
      <c r="F406" s="82">
        <f>F407+F408</f>
        <v>5</v>
      </c>
      <c r="G406" s="103"/>
      <c r="H406" s="103"/>
      <c r="I406" s="103"/>
      <c r="J406" s="41"/>
    </row>
    <row r="407" spans="1:10" ht="12.75">
      <c r="A407" s="7" t="s">
        <v>75</v>
      </c>
      <c r="B407" s="7" t="s">
        <v>80</v>
      </c>
      <c r="C407" s="7" t="s">
        <v>189</v>
      </c>
      <c r="D407" s="7" t="s">
        <v>304</v>
      </c>
      <c r="E407" s="123" t="s">
        <v>305</v>
      </c>
      <c r="F407" s="82">
        <v>5</v>
      </c>
      <c r="G407" s="103"/>
      <c r="H407" s="103"/>
      <c r="I407" s="103"/>
      <c r="J407" s="41"/>
    </row>
    <row r="408" spans="1:10" ht="12.75">
      <c r="A408" s="7" t="s">
        <v>75</v>
      </c>
      <c r="B408" s="7" t="s">
        <v>80</v>
      </c>
      <c r="C408" s="7" t="s">
        <v>189</v>
      </c>
      <c r="D408" s="7" t="s">
        <v>306</v>
      </c>
      <c r="E408" s="123" t="s">
        <v>307</v>
      </c>
      <c r="F408" s="82">
        <v>0</v>
      </c>
      <c r="G408" s="103"/>
      <c r="H408" s="103"/>
      <c r="I408" s="103"/>
      <c r="J408" s="41"/>
    </row>
    <row r="409" spans="1:10" ht="12.75">
      <c r="A409" s="7" t="s">
        <v>75</v>
      </c>
      <c r="B409" s="7" t="s">
        <v>80</v>
      </c>
      <c r="C409" s="7" t="s">
        <v>83</v>
      </c>
      <c r="D409" s="7"/>
      <c r="E409" s="123" t="s">
        <v>84</v>
      </c>
      <c r="F409" s="81">
        <f>F410</f>
        <v>181</v>
      </c>
      <c r="G409" s="106"/>
      <c r="H409" s="106"/>
      <c r="I409" s="106"/>
      <c r="J409" s="41"/>
    </row>
    <row r="410" spans="1:10" ht="12.75">
      <c r="A410" s="7" t="s">
        <v>75</v>
      </c>
      <c r="B410" s="7" t="s">
        <v>80</v>
      </c>
      <c r="C410" s="7" t="s">
        <v>140</v>
      </c>
      <c r="D410" s="7"/>
      <c r="E410" s="123" t="s">
        <v>74</v>
      </c>
      <c r="F410" s="82">
        <f>F411+F414+F418</f>
        <v>181</v>
      </c>
      <c r="G410" s="103"/>
      <c r="H410" s="103"/>
      <c r="I410" s="103"/>
      <c r="J410" s="41"/>
    </row>
    <row r="411" spans="1:10" ht="33.75">
      <c r="A411" s="7" t="s">
        <v>75</v>
      </c>
      <c r="B411" s="7" t="s">
        <v>80</v>
      </c>
      <c r="C411" s="7" t="s">
        <v>140</v>
      </c>
      <c r="D411" s="7" t="s">
        <v>387</v>
      </c>
      <c r="E411" s="123" t="s">
        <v>388</v>
      </c>
      <c r="F411" s="82">
        <f>F412</f>
        <v>107</v>
      </c>
      <c r="G411" s="103"/>
      <c r="H411" s="103"/>
      <c r="I411" s="103"/>
      <c r="J411" s="41"/>
    </row>
    <row r="412" spans="1:10" ht="12.75">
      <c r="A412" s="7" t="s">
        <v>75</v>
      </c>
      <c r="B412" s="7" t="s">
        <v>80</v>
      </c>
      <c r="C412" s="7" t="s">
        <v>140</v>
      </c>
      <c r="D412" s="7" t="s">
        <v>389</v>
      </c>
      <c r="E412" s="123" t="s">
        <v>390</v>
      </c>
      <c r="F412" s="82">
        <f>F413</f>
        <v>107</v>
      </c>
      <c r="G412" s="103"/>
      <c r="H412" s="103"/>
      <c r="I412" s="103"/>
      <c r="J412" s="41"/>
    </row>
    <row r="413" spans="1:10" ht="12.75">
      <c r="A413" s="7" t="s">
        <v>75</v>
      </c>
      <c r="B413" s="7" t="s">
        <v>80</v>
      </c>
      <c r="C413" s="7" t="s">
        <v>140</v>
      </c>
      <c r="D413" s="7" t="s">
        <v>391</v>
      </c>
      <c r="E413" s="123" t="s">
        <v>392</v>
      </c>
      <c r="F413" s="82">
        <f>100+7</f>
        <v>107</v>
      </c>
      <c r="G413" s="103"/>
      <c r="H413" s="103"/>
      <c r="I413" s="103"/>
      <c r="J413" s="41"/>
    </row>
    <row r="414" spans="1:10" ht="12.75">
      <c r="A414" s="7" t="s">
        <v>75</v>
      </c>
      <c r="B414" s="7" t="s">
        <v>80</v>
      </c>
      <c r="C414" s="7" t="s">
        <v>140</v>
      </c>
      <c r="D414" s="7" t="s">
        <v>394</v>
      </c>
      <c r="E414" s="123" t="s">
        <v>395</v>
      </c>
      <c r="F414" s="82">
        <f>F415</f>
        <v>72</v>
      </c>
      <c r="G414" s="103"/>
      <c r="H414" s="103"/>
      <c r="I414" s="103"/>
      <c r="J414" s="41"/>
    </row>
    <row r="415" spans="1:10" ht="12.75">
      <c r="A415" s="7" t="s">
        <v>75</v>
      </c>
      <c r="B415" s="7" t="s">
        <v>80</v>
      </c>
      <c r="C415" s="7" t="s">
        <v>140</v>
      </c>
      <c r="D415" s="7" t="s">
        <v>393</v>
      </c>
      <c r="E415" s="123" t="s">
        <v>396</v>
      </c>
      <c r="F415" s="82">
        <f>F416+F417</f>
        <v>72</v>
      </c>
      <c r="G415" s="103"/>
      <c r="H415" s="103"/>
      <c r="I415" s="103"/>
      <c r="J415" s="41"/>
    </row>
    <row r="416" spans="1:10" ht="22.5">
      <c r="A416" s="7" t="s">
        <v>75</v>
      </c>
      <c r="B416" s="7" t="s">
        <v>80</v>
      </c>
      <c r="C416" s="7" t="s">
        <v>140</v>
      </c>
      <c r="D416" s="7" t="s">
        <v>397</v>
      </c>
      <c r="E416" s="123" t="s">
        <v>398</v>
      </c>
      <c r="F416" s="82">
        <v>0</v>
      </c>
      <c r="G416" s="103"/>
      <c r="H416" s="103"/>
      <c r="I416" s="103"/>
      <c r="J416" s="41"/>
    </row>
    <row r="417" spans="1:10" ht="12.75">
      <c r="A417" s="7" t="s">
        <v>75</v>
      </c>
      <c r="B417" s="7" t="s">
        <v>80</v>
      </c>
      <c r="C417" s="7" t="s">
        <v>140</v>
      </c>
      <c r="D417" s="7" t="s">
        <v>277</v>
      </c>
      <c r="E417" s="123" t="s">
        <v>278</v>
      </c>
      <c r="F417" s="82">
        <f>105-29-2-2</f>
        <v>72</v>
      </c>
      <c r="G417" s="103"/>
      <c r="H417" s="103">
        <v>-2</v>
      </c>
      <c r="I417" s="103"/>
      <c r="J417" s="41"/>
    </row>
    <row r="418" spans="1:10" ht="12.75">
      <c r="A418" s="7" t="s">
        <v>75</v>
      </c>
      <c r="B418" s="7" t="s">
        <v>80</v>
      </c>
      <c r="C418" s="7" t="s">
        <v>140</v>
      </c>
      <c r="D418" s="7" t="s">
        <v>408</v>
      </c>
      <c r="E418" s="122" t="s">
        <v>409</v>
      </c>
      <c r="F418" s="82">
        <f>F419</f>
        <v>2</v>
      </c>
      <c r="G418" s="103"/>
      <c r="H418" s="103"/>
      <c r="I418" s="103"/>
      <c r="J418" s="41"/>
    </row>
    <row r="419" spans="1:10" ht="12.75">
      <c r="A419" s="7" t="s">
        <v>75</v>
      </c>
      <c r="B419" s="7" t="s">
        <v>80</v>
      </c>
      <c r="C419" s="7" t="s">
        <v>140</v>
      </c>
      <c r="D419" s="7" t="s">
        <v>410</v>
      </c>
      <c r="E419" s="122" t="s">
        <v>411</v>
      </c>
      <c r="F419" s="82">
        <f>F420+F421</f>
        <v>2</v>
      </c>
      <c r="G419" s="103"/>
      <c r="H419" s="103"/>
      <c r="I419" s="103"/>
      <c r="J419" s="41"/>
    </row>
    <row r="420" spans="1:10" ht="12.75">
      <c r="A420" s="7" t="s">
        <v>75</v>
      </c>
      <c r="B420" s="7" t="s">
        <v>80</v>
      </c>
      <c r="C420" s="7" t="s">
        <v>140</v>
      </c>
      <c r="D420" s="7" t="s">
        <v>304</v>
      </c>
      <c r="E420" s="123" t="s">
        <v>305</v>
      </c>
      <c r="F420" s="82">
        <v>1</v>
      </c>
      <c r="G420" s="103"/>
      <c r="H420" s="103">
        <v>1</v>
      </c>
      <c r="I420" s="103"/>
      <c r="J420" s="41"/>
    </row>
    <row r="421" spans="1:10" ht="12.75">
      <c r="A421" s="7" t="s">
        <v>75</v>
      </c>
      <c r="B421" s="7" t="s">
        <v>80</v>
      </c>
      <c r="C421" s="7" t="s">
        <v>140</v>
      </c>
      <c r="D421" s="7" t="s">
        <v>306</v>
      </c>
      <c r="E421" s="123" t="s">
        <v>307</v>
      </c>
      <c r="F421" s="82">
        <v>1</v>
      </c>
      <c r="G421" s="103"/>
      <c r="H421" s="103">
        <v>1</v>
      </c>
      <c r="I421" s="103"/>
      <c r="J421" s="41"/>
    </row>
    <row r="422" spans="1:10" ht="12.75">
      <c r="A422" s="7" t="s">
        <v>75</v>
      </c>
      <c r="B422" s="7" t="s">
        <v>80</v>
      </c>
      <c r="C422" s="7" t="s">
        <v>85</v>
      </c>
      <c r="D422" s="7"/>
      <c r="E422" s="123" t="s">
        <v>86</v>
      </c>
      <c r="F422" s="8">
        <f>F423</f>
        <v>6591.96</v>
      </c>
      <c r="G422" s="40"/>
      <c r="H422" s="40"/>
      <c r="I422" s="40"/>
      <c r="J422" s="41"/>
    </row>
    <row r="423" spans="1:10" ht="12.75">
      <c r="A423" s="7" t="s">
        <v>75</v>
      </c>
      <c r="B423" s="7" t="s">
        <v>80</v>
      </c>
      <c r="C423" s="7" t="s">
        <v>141</v>
      </c>
      <c r="D423" s="7"/>
      <c r="E423" s="123" t="s">
        <v>74</v>
      </c>
      <c r="F423" s="21">
        <f>F437+F424</f>
        <v>6591.96</v>
      </c>
      <c r="G423" s="104"/>
      <c r="H423" s="104"/>
      <c r="I423" s="104"/>
      <c r="J423" s="41"/>
    </row>
    <row r="424" spans="1:10" ht="22.5">
      <c r="A424" s="7" t="s">
        <v>75</v>
      </c>
      <c r="B424" s="7" t="s">
        <v>80</v>
      </c>
      <c r="C424" s="7" t="s">
        <v>192</v>
      </c>
      <c r="D424" s="7"/>
      <c r="E424" s="123" t="s">
        <v>191</v>
      </c>
      <c r="F424" s="21">
        <f>F425+F429+F433</f>
        <v>2979.96</v>
      </c>
      <c r="G424" s="104"/>
      <c r="H424" s="104"/>
      <c r="I424" s="104"/>
      <c r="J424" s="41"/>
    </row>
    <row r="425" spans="1:10" ht="33.75">
      <c r="A425" s="7" t="s">
        <v>75</v>
      </c>
      <c r="B425" s="7" t="s">
        <v>80</v>
      </c>
      <c r="C425" s="7" t="s">
        <v>192</v>
      </c>
      <c r="D425" s="7" t="s">
        <v>387</v>
      </c>
      <c r="E425" s="123" t="s">
        <v>388</v>
      </c>
      <c r="F425" s="82">
        <f>F426</f>
        <v>2200</v>
      </c>
      <c r="G425" s="103"/>
      <c r="H425" s="103"/>
      <c r="I425" s="103"/>
      <c r="J425" s="41"/>
    </row>
    <row r="426" spans="1:10" ht="12.75">
      <c r="A426" s="7" t="s">
        <v>75</v>
      </c>
      <c r="B426" s="7" t="s">
        <v>80</v>
      </c>
      <c r="C426" s="7" t="s">
        <v>192</v>
      </c>
      <c r="D426" s="7" t="s">
        <v>389</v>
      </c>
      <c r="E426" s="123" t="s">
        <v>390</v>
      </c>
      <c r="F426" s="82">
        <f>F427+F428</f>
        <v>2200</v>
      </c>
      <c r="G426" s="103"/>
      <c r="H426" s="103"/>
      <c r="I426" s="103"/>
      <c r="J426" s="41"/>
    </row>
    <row r="427" spans="1:10" ht="12.75">
      <c r="A427" s="7" t="s">
        <v>75</v>
      </c>
      <c r="B427" s="7" t="s">
        <v>80</v>
      </c>
      <c r="C427" s="7" t="s">
        <v>192</v>
      </c>
      <c r="D427" s="7" t="s">
        <v>391</v>
      </c>
      <c r="E427" s="123" t="s">
        <v>392</v>
      </c>
      <c r="F427" s="82">
        <f>2050+103+29</f>
        <v>2182</v>
      </c>
      <c r="G427" s="103"/>
      <c r="H427" s="103">
        <f>29</f>
        <v>29</v>
      </c>
      <c r="I427" s="103"/>
      <c r="J427" s="41"/>
    </row>
    <row r="428" spans="1:10" ht="12.75">
      <c r="A428" s="7" t="s">
        <v>75</v>
      </c>
      <c r="B428" s="7" t="s">
        <v>80</v>
      </c>
      <c r="C428" s="7" t="s">
        <v>192</v>
      </c>
      <c r="D428" s="7" t="s">
        <v>462</v>
      </c>
      <c r="E428" s="123" t="s">
        <v>403</v>
      </c>
      <c r="F428" s="82">
        <v>18</v>
      </c>
      <c r="G428" s="103"/>
      <c r="H428" s="103">
        <v>18</v>
      </c>
      <c r="I428" s="103"/>
      <c r="J428" s="41"/>
    </row>
    <row r="429" spans="1:10" ht="12.75">
      <c r="A429" s="7" t="s">
        <v>75</v>
      </c>
      <c r="B429" s="7" t="s">
        <v>80</v>
      </c>
      <c r="C429" s="7" t="s">
        <v>192</v>
      </c>
      <c r="D429" s="7" t="s">
        <v>394</v>
      </c>
      <c r="E429" s="123" t="s">
        <v>395</v>
      </c>
      <c r="F429" s="82">
        <f>F430</f>
        <v>742.96</v>
      </c>
      <c r="G429" s="103"/>
      <c r="H429" s="103"/>
      <c r="I429" s="103"/>
      <c r="J429" s="41"/>
    </row>
    <row r="430" spans="1:10" ht="12.75">
      <c r="A430" s="7" t="s">
        <v>75</v>
      </c>
      <c r="B430" s="7" t="s">
        <v>80</v>
      </c>
      <c r="C430" s="7" t="s">
        <v>192</v>
      </c>
      <c r="D430" s="7" t="s">
        <v>393</v>
      </c>
      <c r="E430" s="123" t="s">
        <v>396</v>
      </c>
      <c r="F430" s="82">
        <f>F431+F432</f>
        <v>742.96</v>
      </c>
      <c r="G430" s="103"/>
      <c r="H430" s="103"/>
      <c r="I430" s="103"/>
      <c r="J430" s="41"/>
    </row>
    <row r="431" spans="1:10" ht="22.5">
      <c r="A431" s="7" t="s">
        <v>75</v>
      </c>
      <c r="B431" s="7" t="s">
        <v>80</v>
      </c>
      <c r="C431" s="7" t="s">
        <v>192</v>
      </c>
      <c r="D431" s="7" t="s">
        <v>397</v>
      </c>
      <c r="E431" s="123" t="s">
        <v>398</v>
      </c>
      <c r="F431" s="82">
        <f>70+45</f>
        <v>115</v>
      </c>
      <c r="G431" s="103"/>
      <c r="H431" s="103">
        <v>45</v>
      </c>
      <c r="I431" s="103"/>
      <c r="J431" s="41"/>
    </row>
    <row r="432" spans="1:10" ht="12.75">
      <c r="A432" s="7" t="s">
        <v>75</v>
      </c>
      <c r="B432" s="7" t="s">
        <v>80</v>
      </c>
      <c r="C432" s="7" t="s">
        <v>192</v>
      </c>
      <c r="D432" s="7" t="s">
        <v>277</v>
      </c>
      <c r="E432" s="123" t="s">
        <v>278</v>
      </c>
      <c r="F432" s="82">
        <f>753-45-10.63-3.41-16-18-32</f>
        <v>627.96</v>
      </c>
      <c r="G432" s="103"/>
      <c r="H432" s="103">
        <f>-16-3.41-10.63-45-18-32</f>
        <v>-125.03999999999999</v>
      </c>
      <c r="I432" s="103"/>
      <c r="J432" s="41"/>
    </row>
    <row r="433" spans="1:10" ht="12.75">
      <c r="A433" s="7" t="s">
        <v>75</v>
      </c>
      <c r="B433" s="7" t="s">
        <v>80</v>
      </c>
      <c r="C433" s="7" t="s">
        <v>192</v>
      </c>
      <c r="D433" s="7" t="s">
        <v>408</v>
      </c>
      <c r="E433" s="122" t="s">
        <v>409</v>
      </c>
      <c r="F433" s="82">
        <f>F434</f>
        <v>37</v>
      </c>
      <c r="G433" s="103"/>
      <c r="H433" s="103"/>
      <c r="I433" s="103"/>
      <c r="J433" s="41"/>
    </row>
    <row r="434" spans="1:10" ht="12.75">
      <c r="A434" s="7" t="s">
        <v>75</v>
      </c>
      <c r="B434" s="7" t="s">
        <v>80</v>
      </c>
      <c r="C434" s="7" t="s">
        <v>192</v>
      </c>
      <c r="D434" s="7" t="s">
        <v>410</v>
      </c>
      <c r="E434" s="122" t="s">
        <v>411</v>
      </c>
      <c r="F434" s="82">
        <f>F435+F436</f>
        <v>37</v>
      </c>
      <c r="G434" s="103"/>
      <c r="H434" s="103"/>
      <c r="I434" s="103"/>
      <c r="J434" s="41"/>
    </row>
    <row r="435" spans="1:10" ht="12.75">
      <c r="A435" s="7" t="s">
        <v>75</v>
      </c>
      <c r="B435" s="7" t="s">
        <v>80</v>
      </c>
      <c r="C435" s="7" t="s">
        <v>192</v>
      </c>
      <c r="D435" s="7" t="s">
        <v>304</v>
      </c>
      <c r="E435" s="123" t="s">
        <v>305</v>
      </c>
      <c r="F435" s="82">
        <v>21</v>
      </c>
      <c r="G435" s="103"/>
      <c r="H435" s="103"/>
      <c r="I435" s="103"/>
      <c r="J435" s="41"/>
    </row>
    <row r="436" spans="1:10" ht="12.75">
      <c r="A436" s="7" t="s">
        <v>75</v>
      </c>
      <c r="B436" s="7" t="s">
        <v>80</v>
      </c>
      <c r="C436" s="7" t="s">
        <v>192</v>
      </c>
      <c r="D436" s="7" t="s">
        <v>306</v>
      </c>
      <c r="E436" s="123" t="s">
        <v>307</v>
      </c>
      <c r="F436" s="82">
        <f>0+16</f>
        <v>16</v>
      </c>
      <c r="G436" s="103"/>
      <c r="H436" s="103">
        <v>16</v>
      </c>
      <c r="I436" s="103"/>
      <c r="J436" s="41"/>
    </row>
    <row r="437" spans="1:10" ht="22.5">
      <c r="A437" s="7" t="s">
        <v>75</v>
      </c>
      <c r="B437" s="7" t="s">
        <v>80</v>
      </c>
      <c r="C437" s="7" t="s">
        <v>193</v>
      </c>
      <c r="D437" s="7"/>
      <c r="E437" s="123" t="s">
        <v>190</v>
      </c>
      <c r="F437" s="82">
        <f>F438+F442+F446</f>
        <v>3612</v>
      </c>
      <c r="G437" s="103"/>
      <c r="H437" s="103"/>
      <c r="I437" s="103"/>
      <c r="J437" s="41"/>
    </row>
    <row r="438" spans="1:10" ht="33.75">
      <c r="A438" s="7" t="s">
        <v>75</v>
      </c>
      <c r="B438" s="7" t="s">
        <v>80</v>
      </c>
      <c r="C438" s="7" t="s">
        <v>193</v>
      </c>
      <c r="D438" s="7" t="s">
        <v>387</v>
      </c>
      <c r="E438" s="123" t="s">
        <v>388</v>
      </c>
      <c r="F438" s="82">
        <f>F439</f>
        <v>2957</v>
      </c>
      <c r="G438" s="103"/>
      <c r="H438" s="103"/>
      <c r="I438" s="103"/>
      <c r="J438" s="41"/>
    </row>
    <row r="439" spans="1:10" ht="12.75">
      <c r="A439" s="7" t="s">
        <v>75</v>
      </c>
      <c r="B439" s="7" t="s">
        <v>80</v>
      </c>
      <c r="C439" s="7" t="s">
        <v>193</v>
      </c>
      <c r="D439" s="7" t="s">
        <v>389</v>
      </c>
      <c r="E439" s="123" t="s">
        <v>390</v>
      </c>
      <c r="F439" s="82">
        <f>F440+F441</f>
        <v>2957</v>
      </c>
      <c r="G439" s="103"/>
      <c r="H439" s="103"/>
      <c r="I439" s="103"/>
      <c r="J439" s="41"/>
    </row>
    <row r="440" spans="1:10" ht="12.75">
      <c r="A440" s="7" t="s">
        <v>75</v>
      </c>
      <c r="B440" s="7" t="s">
        <v>80</v>
      </c>
      <c r="C440" s="7" t="s">
        <v>193</v>
      </c>
      <c r="D440" s="7" t="s">
        <v>391</v>
      </c>
      <c r="E440" s="123" t="s">
        <v>392</v>
      </c>
      <c r="F440" s="82">
        <f>2764+99+50</f>
        <v>2913</v>
      </c>
      <c r="G440" s="103"/>
      <c r="H440" s="103">
        <f>50</f>
        <v>50</v>
      </c>
      <c r="I440" s="103"/>
      <c r="J440" s="41"/>
    </row>
    <row r="441" spans="1:10" ht="12.75">
      <c r="A441" s="7" t="s">
        <v>75</v>
      </c>
      <c r="B441" s="7" t="s">
        <v>80</v>
      </c>
      <c r="C441" s="7" t="s">
        <v>193</v>
      </c>
      <c r="D441" s="7" t="s">
        <v>462</v>
      </c>
      <c r="E441" s="123" t="s">
        <v>403</v>
      </c>
      <c r="F441" s="82">
        <v>44</v>
      </c>
      <c r="G441" s="103"/>
      <c r="H441" s="103">
        <v>44</v>
      </c>
      <c r="I441" s="103"/>
      <c r="J441" s="41"/>
    </row>
    <row r="442" spans="1:10" ht="12.75">
      <c r="A442" s="7" t="s">
        <v>75</v>
      </c>
      <c r="B442" s="7" t="s">
        <v>80</v>
      </c>
      <c r="C442" s="7" t="s">
        <v>193</v>
      </c>
      <c r="D442" s="7" t="s">
        <v>394</v>
      </c>
      <c r="E442" s="123" t="s">
        <v>395</v>
      </c>
      <c r="F442" s="82">
        <f>F443</f>
        <v>603</v>
      </c>
      <c r="G442" s="103"/>
      <c r="H442" s="103"/>
      <c r="I442" s="103"/>
      <c r="J442" s="41"/>
    </row>
    <row r="443" spans="1:10" ht="12.75">
      <c r="A443" s="7" t="s">
        <v>75</v>
      </c>
      <c r="B443" s="7" t="s">
        <v>80</v>
      </c>
      <c r="C443" s="7" t="s">
        <v>193</v>
      </c>
      <c r="D443" s="7" t="s">
        <v>393</v>
      </c>
      <c r="E443" s="123" t="s">
        <v>396</v>
      </c>
      <c r="F443" s="82">
        <f>F444+F445</f>
        <v>603</v>
      </c>
      <c r="G443" s="103"/>
      <c r="H443" s="103"/>
      <c r="I443" s="103"/>
      <c r="J443" s="41"/>
    </row>
    <row r="444" spans="1:10" ht="22.5">
      <c r="A444" s="7" t="s">
        <v>75</v>
      </c>
      <c r="B444" s="7" t="s">
        <v>80</v>
      </c>
      <c r="C444" s="7" t="s">
        <v>193</v>
      </c>
      <c r="D444" s="7" t="s">
        <v>397</v>
      </c>
      <c r="E444" s="123" t="s">
        <v>398</v>
      </c>
      <c r="F444" s="82">
        <v>77</v>
      </c>
      <c r="G444" s="103"/>
      <c r="H444" s="103"/>
      <c r="I444" s="103"/>
      <c r="J444" s="41"/>
    </row>
    <row r="445" spans="1:10" ht="12.75">
      <c r="A445" s="7" t="s">
        <v>75</v>
      </c>
      <c r="B445" s="7" t="s">
        <v>80</v>
      </c>
      <c r="C445" s="7" t="s">
        <v>193</v>
      </c>
      <c r="D445" s="7" t="s">
        <v>277</v>
      </c>
      <c r="E445" s="123" t="s">
        <v>278</v>
      </c>
      <c r="F445" s="82">
        <f>759-221-44+32</f>
        <v>526</v>
      </c>
      <c r="G445" s="103"/>
      <c r="H445" s="103">
        <f>-44+32</f>
        <v>-12</v>
      </c>
      <c r="I445" s="103"/>
      <c r="J445" s="41"/>
    </row>
    <row r="446" spans="1:10" ht="12.75">
      <c r="A446" s="7" t="s">
        <v>75</v>
      </c>
      <c r="B446" s="7" t="s">
        <v>80</v>
      </c>
      <c r="C446" s="7" t="s">
        <v>193</v>
      </c>
      <c r="D446" s="7" t="s">
        <v>408</v>
      </c>
      <c r="E446" s="122" t="s">
        <v>409</v>
      </c>
      <c r="F446" s="82">
        <f>F447</f>
        <v>52</v>
      </c>
      <c r="G446" s="103"/>
      <c r="H446" s="103"/>
      <c r="I446" s="103"/>
      <c r="J446" s="41"/>
    </row>
    <row r="447" spans="1:10" ht="12.75">
      <c r="A447" s="7" t="s">
        <v>75</v>
      </c>
      <c r="B447" s="7" t="s">
        <v>80</v>
      </c>
      <c r="C447" s="7" t="s">
        <v>193</v>
      </c>
      <c r="D447" s="7" t="s">
        <v>410</v>
      </c>
      <c r="E447" s="122" t="s">
        <v>411</v>
      </c>
      <c r="F447" s="82">
        <f>F448+F449</f>
        <v>52</v>
      </c>
      <c r="G447" s="103"/>
      <c r="H447" s="103"/>
      <c r="I447" s="103"/>
      <c r="J447" s="41"/>
    </row>
    <row r="448" spans="1:10" ht="12.75">
      <c r="A448" s="7" t="s">
        <v>75</v>
      </c>
      <c r="B448" s="7" t="s">
        <v>80</v>
      </c>
      <c r="C448" s="7" t="s">
        <v>193</v>
      </c>
      <c r="D448" s="7" t="s">
        <v>304</v>
      </c>
      <c r="E448" s="123" t="s">
        <v>305</v>
      </c>
      <c r="F448" s="82">
        <v>52</v>
      </c>
      <c r="G448" s="103"/>
      <c r="H448" s="103"/>
      <c r="I448" s="103"/>
      <c r="J448" s="41"/>
    </row>
    <row r="449" spans="1:10" ht="12.75">
      <c r="A449" s="7" t="s">
        <v>75</v>
      </c>
      <c r="B449" s="7" t="s">
        <v>80</v>
      </c>
      <c r="C449" s="7" t="s">
        <v>193</v>
      </c>
      <c r="D449" s="7" t="s">
        <v>306</v>
      </c>
      <c r="E449" s="123" t="s">
        <v>307</v>
      </c>
      <c r="F449" s="82">
        <v>0</v>
      </c>
      <c r="G449" s="103"/>
      <c r="H449" s="103"/>
      <c r="I449" s="103"/>
      <c r="J449" s="41"/>
    </row>
    <row r="450" spans="1:10" ht="12.75" hidden="1">
      <c r="A450" s="7" t="s">
        <v>75</v>
      </c>
      <c r="B450" s="7" t="s">
        <v>80</v>
      </c>
      <c r="C450" s="7" t="s">
        <v>376</v>
      </c>
      <c r="D450" s="7"/>
      <c r="E450" s="123" t="s">
        <v>377</v>
      </c>
      <c r="F450" s="82">
        <f>F451</f>
        <v>0</v>
      </c>
      <c r="G450" s="103"/>
      <c r="H450" s="103"/>
      <c r="I450" s="103"/>
      <c r="J450" s="41"/>
    </row>
    <row r="451" spans="1:10" ht="12.75" hidden="1">
      <c r="A451" s="7" t="s">
        <v>75</v>
      </c>
      <c r="B451" s="7" t="s">
        <v>80</v>
      </c>
      <c r="C451" s="7" t="s">
        <v>378</v>
      </c>
      <c r="D451" s="7"/>
      <c r="E451" s="123" t="s">
        <v>379</v>
      </c>
      <c r="F451" s="82">
        <f>F452</f>
        <v>0</v>
      </c>
      <c r="G451" s="103"/>
      <c r="H451" s="103"/>
      <c r="I451" s="103"/>
      <c r="J451" s="41"/>
    </row>
    <row r="452" spans="1:10" ht="22.5" hidden="1">
      <c r="A452" s="7" t="s">
        <v>75</v>
      </c>
      <c r="B452" s="7" t="s">
        <v>80</v>
      </c>
      <c r="C452" s="7" t="s">
        <v>380</v>
      </c>
      <c r="D452" s="7"/>
      <c r="E452" s="123" t="s">
        <v>381</v>
      </c>
      <c r="F452" s="82">
        <f>F453</f>
        <v>0</v>
      </c>
      <c r="G452" s="103"/>
      <c r="H452" s="103"/>
      <c r="I452" s="103"/>
      <c r="J452" s="41"/>
    </row>
    <row r="453" spans="1:10" ht="12.75" hidden="1">
      <c r="A453" s="7" t="s">
        <v>75</v>
      </c>
      <c r="B453" s="7" t="s">
        <v>80</v>
      </c>
      <c r="C453" s="7" t="s">
        <v>380</v>
      </c>
      <c r="D453" s="7" t="s">
        <v>130</v>
      </c>
      <c r="E453" s="123" t="s">
        <v>135</v>
      </c>
      <c r="F453" s="82"/>
      <c r="G453" s="103"/>
      <c r="H453" s="103"/>
      <c r="I453" s="103"/>
      <c r="J453" s="41"/>
    </row>
    <row r="454" spans="1:10" ht="33.75" hidden="1">
      <c r="A454" s="7" t="s">
        <v>75</v>
      </c>
      <c r="B454" s="7" t="s">
        <v>80</v>
      </c>
      <c r="C454" s="7" t="s">
        <v>368</v>
      </c>
      <c r="D454" s="7"/>
      <c r="E454" s="123" t="s">
        <v>369</v>
      </c>
      <c r="F454" s="82">
        <f>F455+F456</f>
        <v>0</v>
      </c>
      <c r="G454" s="103"/>
      <c r="H454" s="103"/>
      <c r="I454" s="103"/>
      <c r="J454" s="41"/>
    </row>
    <row r="455" spans="1:10" ht="12.75" hidden="1">
      <c r="A455" s="7" t="s">
        <v>75</v>
      </c>
      <c r="B455" s="7" t="s">
        <v>80</v>
      </c>
      <c r="C455" s="7" t="s">
        <v>368</v>
      </c>
      <c r="D455" s="7" t="s">
        <v>277</v>
      </c>
      <c r="E455" s="123" t="s">
        <v>278</v>
      </c>
      <c r="F455" s="82"/>
      <c r="G455" s="103"/>
      <c r="H455" s="103"/>
      <c r="I455" s="103"/>
      <c r="J455" s="41"/>
    </row>
    <row r="456" spans="1:10" ht="12.75" hidden="1">
      <c r="A456" s="7" t="s">
        <v>75</v>
      </c>
      <c r="B456" s="7" t="s">
        <v>80</v>
      </c>
      <c r="C456" s="7" t="s">
        <v>368</v>
      </c>
      <c r="D456" s="7" t="s">
        <v>302</v>
      </c>
      <c r="E456" s="123" t="s">
        <v>303</v>
      </c>
      <c r="F456" s="82"/>
      <c r="G456" s="103"/>
      <c r="H456" s="103"/>
      <c r="I456" s="103"/>
      <c r="J456" s="41"/>
    </row>
    <row r="457" spans="1:10" s="23" customFormat="1" ht="18" customHeight="1" hidden="1">
      <c r="A457" s="15" t="s">
        <v>75</v>
      </c>
      <c r="B457" s="15" t="s">
        <v>56</v>
      </c>
      <c r="C457" s="15"/>
      <c r="D457" s="15"/>
      <c r="E457" s="117" t="s">
        <v>215</v>
      </c>
      <c r="F457" s="83">
        <f>F458+F468</f>
        <v>4364.04</v>
      </c>
      <c r="G457" s="105"/>
      <c r="H457" s="105"/>
      <c r="I457" s="105"/>
      <c r="J457" s="101"/>
    </row>
    <row r="458" spans="1:10" s="23" customFormat="1" ht="21" customHeight="1">
      <c r="A458" s="7" t="s">
        <v>75</v>
      </c>
      <c r="B458" s="7" t="s">
        <v>56</v>
      </c>
      <c r="C458" s="7" t="s">
        <v>120</v>
      </c>
      <c r="D458" s="7"/>
      <c r="E458" s="122" t="s">
        <v>142</v>
      </c>
      <c r="F458" s="83">
        <f>F459</f>
        <v>2183</v>
      </c>
      <c r="G458" s="105"/>
      <c r="H458" s="105"/>
      <c r="I458" s="105"/>
      <c r="J458" s="101"/>
    </row>
    <row r="459" spans="1:10" s="23" customFormat="1" ht="15" customHeight="1">
      <c r="A459" s="7" t="s">
        <v>75</v>
      </c>
      <c r="B459" s="7" t="s">
        <v>56</v>
      </c>
      <c r="C459" s="7" t="s">
        <v>124</v>
      </c>
      <c r="D459" s="7"/>
      <c r="E459" s="123" t="s">
        <v>29</v>
      </c>
      <c r="F459" s="83">
        <f>F460+F464</f>
        <v>2183</v>
      </c>
      <c r="G459" s="105"/>
      <c r="H459" s="105"/>
      <c r="I459" s="105"/>
      <c r="J459" s="101"/>
    </row>
    <row r="460" spans="1:10" s="23" customFormat="1" ht="35.25" customHeight="1">
      <c r="A460" s="7" t="s">
        <v>75</v>
      </c>
      <c r="B460" s="7" t="s">
        <v>56</v>
      </c>
      <c r="C460" s="7" t="s">
        <v>124</v>
      </c>
      <c r="D460" s="7" t="s">
        <v>387</v>
      </c>
      <c r="E460" s="123" t="s">
        <v>388</v>
      </c>
      <c r="F460" s="81">
        <f>F461</f>
        <v>1946</v>
      </c>
      <c r="G460" s="106">
        <v>520.2</v>
      </c>
      <c r="H460" s="106"/>
      <c r="I460" s="103"/>
      <c r="J460" s="101"/>
    </row>
    <row r="461" spans="1:10" s="23" customFormat="1" ht="15" customHeight="1">
      <c r="A461" s="7" t="s">
        <v>75</v>
      </c>
      <c r="B461" s="7" t="s">
        <v>56</v>
      </c>
      <c r="C461" s="7" t="s">
        <v>124</v>
      </c>
      <c r="D461" s="7" t="s">
        <v>399</v>
      </c>
      <c r="E461" s="123" t="s">
        <v>400</v>
      </c>
      <c r="F461" s="81">
        <f>F462+F463</f>
        <v>1946</v>
      </c>
      <c r="G461" s="106"/>
      <c r="H461" s="106"/>
      <c r="I461" s="103"/>
      <c r="J461" s="101"/>
    </row>
    <row r="462" spans="1:10" s="23" customFormat="1" ht="15" customHeight="1">
      <c r="A462" s="7" t="s">
        <v>75</v>
      </c>
      <c r="B462" s="7" t="s">
        <v>56</v>
      </c>
      <c r="C462" s="7" t="s">
        <v>124</v>
      </c>
      <c r="D462" s="7" t="s">
        <v>401</v>
      </c>
      <c r="E462" s="123" t="s">
        <v>392</v>
      </c>
      <c r="F462" s="81">
        <v>1861</v>
      </c>
      <c r="G462" s="106"/>
      <c r="H462" s="106"/>
      <c r="I462" s="103"/>
      <c r="J462" s="101"/>
    </row>
    <row r="463" spans="1:10" s="23" customFormat="1" ht="15" customHeight="1">
      <c r="A463" s="7" t="s">
        <v>75</v>
      </c>
      <c r="B463" s="7" t="s">
        <v>56</v>
      </c>
      <c r="C463" s="7" t="s">
        <v>124</v>
      </c>
      <c r="D463" s="7" t="s">
        <v>402</v>
      </c>
      <c r="E463" s="123" t="s">
        <v>403</v>
      </c>
      <c r="F463" s="81">
        <f>81+4</f>
        <v>85</v>
      </c>
      <c r="G463" s="106"/>
      <c r="H463" s="106">
        <v>4</v>
      </c>
      <c r="I463" s="103"/>
      <c r="J463" s="101"/>
    </row>
    <row r="464" spans="1:10" s="23" customFormat="1" ht="15" customHeight="1">
      <c r="A464" s="7" t="s">
        <v>75</v>
      </c>
      <c r="B464" s="7" t="s">
        <v>56</v>
      </c>
      <c r="C464" s="7" t="s">
        <v>124</v>
      </c>
      <c r="D464" s="7" t="s">
        <v>394</v>
      </c>
      <c r="E464" s="123" t="s">
        <v>395</v>
      </c>
      <c r="F464" s="81">
        <f>F465</f>
        <v>237</v>
      </c>
      <c r="G464" s="106"/>
      <c r="H464" s="106"/>
      <c r="I464" s="103"/>
      <c r="J464" s="101"/>
    </row>
    <row r="465" spans="1:10" s="23" customFormat="1" ht="15" customHeight="1">
      <c r="A465" s="7" t="s">
        <v>75</v>
      </c>
      <c r="B465" s="7" t="s">
        <v>56</v>
      </c>
      <c r="C465" s="7" t="s">
        <v>124</v>
      </c>
      <c r="D465" s="7" t="s">
        <v>393</v>
      </c>
      <c r="E465" s="123" t="s">
        <v>396</v>
      </c>
      <c r="F465" s="81">
        <f>F466+F467</f>
        <v>237</v>
      </c>
      <c r="G465" s="106"/>
      <c r="H465" s="106"/>
      <c r="I465" s="103"/>
      <c r="J465" s="101"/>
    </row>
    <row r="466" spans="1:10" s="23" customFormat="1" ht="15" customHeight="1">
      <c r="A466" s="7" t="s">
        <v>75</v>
      </c>
      <c r="B466" s="7" t="s">
        <v>56</v>
      </c>
      <c r="C466" s="7" t="s">
        <v>124</v>
      </c>
      <c r="D466" s="7" t="s">
        <v>397</v>
      </c>
      <c r="E466" s="123" t="s">
        <v>398</v>
      </c>
      <c r="F466" s="81">
        <v>6</v>
      </c>
      <c r="G466" s="106"/>
      <c r="H466" s="106"/>
      <c r="I466" s="103"/>
      <c r="J466" s="101"/>
    </row>
    <row r="467" spans="1:10" s="23" customFormat="1" ht="15" customHeight="1">
      <c r="A467" s="7" t="s">
        <v>75</v>
      </c>
      <c r="B467" s="7" t="s">
        <v>56</v>
      </c>
      <c r="C467" s="7" t="s">
        <v>124</v>
      </c>
      <c r="D467" s="7" t="s">
        <v>277</v>
      </c>
      <c r="E467" s="123" t="s">
        <v>278</v>
      </c>
      <c r="F467" s="81">
        <f>163-41+113-4</f>
        <v>231</v>
      </c>
      <c r="G467" s="106"/>
      <c r="H467" s="106">
        <v>-4</v>
      </c>
      <c r="I467" s="103"/>
      <c r="J467" s="101"/>
    </row>
    <row r="468" spans="1:10" ht="36.75" customHeight="1">
      <c r="A468" s="7" t="s">
        <v>75</v>
      </c>
      <c r="B468" s="7" t="s">
        <v>56</v>
      </c>
      <c r="C468" s="7" t="s">
        <v>105</v>
      </c>
      <c r="D468" s="7"/>
      <c r="E468" s="123" t="s">
        <v>156</v>
      </c>
      <c r="F468" s="81">
        <f>F469</f>
        <v>2181.04</v>
      </c>
      <c r="G468" s="106"/>
      <c r="H468" s="106"/>
      <c r="I468" s="106"/>
      <c r="J468" s="41"/>
    </row>
    <row r="469" spans="1:10" ht="12.75">
      <c r="A469" s="7" t="s">
        <v>75</v>
      </c>
      <c r="B469" s="7" t="s">
        <v>56</v>
      </c>
      <c r="C469" s="7" t="s">
        <v>159</v>
      </c>
      <c r="D469" s="7"/>
      <c r="E469" s="123" t="s">
        <v>74</v>
      </c>
      <c r="F469" s="82">
        <f>F470+F474+F478+F482</f>
        <v>2181.04</v>
      </c>
      <c r="G469" s="103"/>
      <c r="H469" s="103"/>
      <c r="I469" s="103"/>
      <c r="J469" s="41"/>
    </row>
    <row r="470" spans="1:10" ht="33.75">
      <c r="A470" s="7" t="s">
        <v>75</v>
      </c>
      <c r="B470" s="7" t="s">
        <v>56</v>
      </c>
      <c r="C470" s="7" t="s">
        <v>159</v>
      </c>
      <c r="D470" s="7" t="s">
        <v>387</v>
      </c>
      <c r="E470" s="123" t="s">
        <v>388</v>
      </c>
      <c r="F470" s="82">
        <f>F471</f>
        <v>1784</v>
      </c>
      <c r="G470" s="103"/>
      <c r="H470" s="103"/>
      <c r="I470" s="103"/>
      <c r="J470" s="41"/>
    </row>
    <row r="471" spans="1:10" ht="12.75">
      <c r="A471" s="7" t="s">
        <v>75</v>
      </c>
      <c r="B471" s="7" t="s">
        <v>56</v>
      </c>
      <c r="C471" s="7" t="s">
        <v>159</v>
      </c>
      <c r="D471" s="7" t="s">
        <v>389</v>
      </c>
      <c r="E471" s="123" t="s">
        <v>390</v>
      </c>
      <c r="F471" s="82">
        <f>F472+F473</f>
        <v>1784</v>
      </c>
      <c r="G471" s="103"/>
      <c r="H471" s="103"/>
      <c r="I471" s="103"/>
      <c r="J471" s="41"/>
    </row>
    <row r="472" spans="1:10" ht="12.75">
      <c r="A472" s="7" t="s">
        <v>75</v>
      </c>
      <c r="B472" s="7" t="s">
        <v>56</v>
      </c>
      <c r="C472" s="7" t="s">
        <v>159</v>
      </c>
      <c r="D472" s="7" t="s">
        <v>391</v>
      </c>
      <c r="E472" s="123" t="s">
        <v>392</v>
      </c>
      <c r="F472" s="82">
        <f>1767</f>
        <v>1767</v>
      </c>
      <c r="G472" s="103"/>
      <c r="H472" s="103"/>
      <c r="I472" s="103"/>
      <c r="J472" s="41"/>
    </row>
    <row r="473" spans="1:10" ht="12.75">
      <c r="A473" s="7" t="s">
        <v>75</v>
      </c>
      <c r="B473" s="7" t="s">
        <v>56</v>
      </c>
      <c r="C473" s="7" t="s">
        <v>159</v>
      </c>
      <c r="D473" s="7" t="s">
        <v>462</v>
      </c>
      <c r="E473" s="123" t="s">
        <v>403</v>
      </c>
      <c r="F473" s="82">
        <v>17</v>
      </c>
      <c r="G473" s="103"/>
      <c r="H473" s="103">
        <v>17</v>
      </c>
      <c r="I473" s="103"/>
      <c r="J473" s="41"/>
    </row>
    <row r="474" spans="1:10" ht="12.75">
      <c r="A474" s="7" t="s">
        <v>75</v>
      </c>
      <c r="B474" s="7" t="s">
        <v>56</v>
      </c>
      <c r="C474" s="7" t="s">
        <v>159</v>
      </c>
      <c r="D474" s="7" t="s">
        <v>394</v>
      </c>
      <c r="E474" s="123" t="s">
        <v>395</v>
      </c>
      <c r="F474" s="81">
        <f>F475</f>
        <v>378.04</v>
      </c>
      <c r="G474" s="103"/>
      <c r="H474" s="103"/>
      <c r="I474" s="103"/>
      <c r="J474" s="41"/>
    </row>
    <row r="475" spans="1:10" ht="12.75">
      <c r="A475" s="7" t="s">
        <v>75</v>
      </c>
      <c r="B475" s="7" t="s">
        <v>56</v>
      </c>
      <c r="C475" s="7" t="s">
        <v>159</v>
      </c>
      <c r="D475" s="7" t="s">
        <v>393</v>
      </c>
      <c r="E475" s="123" t="s">
        <v>396</v>
      </c>
      <c r="F475" s="81">
        <f>F476+F477</f>
        <v>378.04</v>
      </c>
      <c r="G475" s="103"/>
      <c r="H475" s="103"/>
      <c r="I475" s="103"/>
      <c r="J475" s="41"/>
    </row>
    <row r="476" spans="1:10" ht="22.5">
      <c r="A476" s="7" t="s">
        <v>75</v>
      </c>
      <c r="B476" s="7" t="s">
        <v>56</v>
      </c>
      <c r="C476" s="7" t="s">
        <v>159</v>
      </c>
      <c r="D476" s="7" t="s">
        <v>397</v>
      </c>
      <c r="E476" s="123" t="s">
        <v>398</v>
      </c>
      <c r="F476" s="81">
        <f>70+50</f>
        <v>120</v>
      </c>
      <c r="G476" s="103"/>
      <c r="H476" s="103">
        <f>50</f>
        <v>50</v>
      </c>
      <c r="I476" s="103"/>
      <c r="J476" s="41"/>
    </row>
    <row r="477" spans="1:10" ht="12.75">
      <c r="A477" s="7" t="s">
        <v>75</v>
      </c>
      <c r="B477" s="7" t="s">
        <v>56</v>
      </c>
      <c r="C477" s="7" t="s">
        <v>159</v>
      </c>
      <c r="D477" s="7" t="s">
        <v>277</v>
      </c>
      <c r="E477" s="123" t="s">
        <v>278</v>
      </c>
      <c r="F477" s="81">
        <f>250+80+10.63+3.41-19-50-17</f>
        <v>258.04</v>
      </c>
      <c r="G477" s="103"/>
      <c r="H477" s="103">
        <f>10.63+3.41-19-50-17</f>
        <v>-71.96000000000001</v>
      </c>
      <c r="I477" s="103"/>
      <c r="J477" s="41"/>
    </row>
    <row r="478" spans="1:10" ht="1.5" customHeight="1">
      <c r="A478" s="7" t="s">
        <v>75</v>
      </c>
      <c r="B478" s="7" t="s">
        <v>56</v>
      </c>
      <c r="C478" s="7" t="s">
        <v>159</v>
      </c>
      <c r="D478" s="7" t="s">
        <v>408</v>
      </c>
      <c r="E478" s="122" t="s">
        <v>409</v>
      </c>
      <c r="F478" s="81">
        <f>F479</f>
        <v>0</v>
      </c>
      <c r="G478" s="103"/>
      <c r="H478" s="103"/>
      <c r="I478" s="103"/>
      <c r="J478" s="41"/>
    </row>
    <row r="479" spans="1:10" ht="12.75" hidden="1">
      <c r="A479" s="7" t="s">
        <v>75</v>
      </c>
      <c r="B479" s="7" t="s">
        <v>56</v>
      </c>
      <c r="C479" s="7" t="s">
        <v>159</v>
      </c>
      <c r="D479" s="7" t="s">
        <v>410</v>
      </c>
      <c r="E479" s="122" t="s">
        <v>411</v>
      </c>
      <c r="F479" s="81">
        <f>F480+F481</f>
        <v>0</v>
      </c>
      <c r="G479" s="103"/>
      <c r="H479" s="103"/>
      <c r="I479" s="103"/>
      <c r="J479" s="41"/>
    </row>
    <row r="480" spans="1:10" ht="12.75" hidden="1">
      <c r="A480" s="7" t="s">
        <v>75</v>
      </c>
      <c r="B480" s="7" t="s">
        <v>56</v>
      </c>
      <c r="C480" s="7" t="s">
        <v>159</v>
      </c>
      <c r="D480" s="7" t="s">
        <v>304</v>
      </c>
      <c r="E480" s="123" t="s">
        <v>305</v>
      </c>
      <c r="F480" s="82">
        <v>0</v>
      </c>
      <c r="G480" s="103"/>
      <c r="H480" s="103"/>
      <c r="I480" s="103"/>
      <c r="J480" s="41"/>
    </row>
    <row r="481" spans="1:10" ht="12.75" hidden="1">
      <c r="A481" s="7" t="s">
        <v>75</v>
      </c>
      <c r="B481" s="7" t="s">
        <v>56</v>
      </c>
      <c r="C481" s="7" t="s">
        <v>159</v>
      </c>
      <c r="D481" s="7" t="s">
        <v>306</v>
      </c>
      <c r="E481" s="123" t="s">
        <v>307</v>
      </c>
      <c r="F481" s="82">
        <v>0</v>
      </c>
      <c r="G481" s="103"/>
      <c r="H481" s="103"/>
      <c r="I481" s="103"/>
      <c r="J481" s="41"/>
    </row>
    <row r="482" spans="1:10" ht="12.75">
      <c r="A482" s="7" t="s">
        <v>75</v>
      </c>
      <c r="B482" s="7" t="s">
        <v>56</v>
      </c>
      <c r="C482" s="7" t="s">
        <v>159</v>
      </c>
      <c r="D482" s="7" t="s">
        <v>408</v>
      </c>
      <c r="E482" s="122" t="s">
        <v>409</v>
      </c>
      <c r="F482" s="82">
        <f>F483</f>
        <v>19</v>
      </c>
      <c r="G482" s="103"/>
      <c r="H482" s="103"/>
      <c r="I482" s="103"/>
      <c r="J482" s="41"/>
    </row>
    <row r="483" spans="1:10" ht="12.75">
      <c r="A483" s="7" t="s">
        <v>75</v>
      </c>
      <c r="B483" s="7" t="s">
        <v>56</v>
      </c>
      <c r="C483" s="7" t="s">
        <v>159</v>
      </c>
      <c r="D483" s="7" t="s">
        <v>410</v>
      </c>
      <c r="E483" s="122" t="s">
        <v>411</v>
      </c>
      <c r="F483" s="82">
        <f>F484+F485</f>
        <v>19</v>
      </c>
      <c r="G483" s="103"/>
      <c r="H483" s="103"/>
      <c r="I483" s="103"/>
      <c r="J483" s="41"/>
    </row>
    <row r="484" spans="1:10" ht="12.75">
      <c r="A484" s="7" t="s">
        <v>75</v>
      </c>
      <c r="B484" s="7" t="s">
        <v>56</v>
      </c>
      <c r="C484" s="7" t="s">
        <v>159</v>
      </c>
      <c r="D484" s="7" t="s">
        <v>304</v>
      </c>
      <c r="E484" s="123" t="s">
        <v>305</v>
      </c>
      <c r="F484" s="82">
        <v>5</v>
      </c>
      <c r="G484" s="103"/>
      <c r="H484" s="103">
        <v>5</v>
      </c>
      <c r="I484" s="103"/>
      <c r="J484" s="41"/>
    </row>
    <row r="485" spans="1:10" ht="12.75">
      <c r="A485" s="7" t="s">
        <v>75</v>
      </c>
      <c r="B485" s="7" t="s">
        <v>56</v>
      </c>
      <c r="C485" s="7" t="s">
        <v>159</v>
      </c>
      <c r="D485" s="7" t="s">
        <v>306</v>
      </c>
      <c r="E485" s="123" t="s">
        <v>307</v>
      </c>
      <c r="F485" s="82">
        <v>14</v>
      </c>
      <c r="G485" s="103"/>
      <c r="H485" s="103">
        <v>14</v>
      </c>
      <c r="I485" s="103"/>
      <c r="J485" s="41"/>
    </row>
    <row r="486" spans="1:10" ht="12.75">
      <c r="A486" s="7" t="s">
        <v>75</v>
      </c>
      <c r="B486" s="15" t="s">
        <v>212</v>
      </c>
      <c r="C486" s="15"/>
      <c r="D486" s="15"/>
      <c r="E486" s="118" t="s">
        <v>158</v>
      </c>
      <c r="F486" s="84">
        <f>F487</f>
        <v>750</v>
      </c>
      <c r="G486" s="107"/>
      <c r="H486" s="107"/>
      <c r="I486" s="107"/>
      <c r="J486" s="41"/>
    </row>
    <row r="487" spans="1:10" ht="12.75">
      <c r="A487" s="7" t="s">
        <v>75</v>
      </c>
      <c r="B487" s="15" t="s">
        <v>213</v>
      </c>
      <c r="C487" s="15"/>
      <c r="D487" s="15"/>
      <c r="E487" s="118" t="s">
        <v>214</v>
      </c>
      <c r="F487" s="82">
        <f>F488</f>
        <v>750</v>
      </c>
      <c r="G487" s="103"/>
      <c r="H487" s="103"/>
      <c r="I487" s="103"/>
      <c r="J487" s="41"/>
    </row>
    <row r="488" spans="1:10" ht="12.75">
      <c r="A488" s="7" t="s">
        <v>75</v>
      </c>
      <c r="B488" s="7" t="s">
        <v>213</v>
      </c>
      <c r="C488" s="12" t="s">
        <v>57</v>
      </c>
      <c r="D488" s="12"/>
      <c r="E488" s="122" t="s">
        <v>58</v>
      </c>
      <c r="F488" s="82">
        <f>F489</f>
        <v>750</v>
      </c>
      <c r="G488" s="103"/>
      <c r="H488" s="103"/>
      <c r="I488" s="103"/>
      <c r="J488" s="41"/>
    </row>
    <row r="489" spans="1:10" ht="12.75">
      <c r="A489" s="7" t="s">
        <v>75</v>
      </c>
      <c r="B489" s="7" t="s">
        <v>213</v>
      </c>
      <c r="C489" s="12" t="s">
        <v>157</v>
      </c>
      <c r="D489" s="12"/>
      <c r="E489" s="122" t="s">
        <v>59</v>
      </c>
      <c r="F489" s="82">
        <f>F490</f>
        <v>750</v>
      </c>
      <c r="G489" s="103"/>
      <c r="H489" s="103"/>
      <c r="I489" s="103"/>
      <c r="J489" s="41"/>
    </row>
    <row r="490" spans="1:10" ht="12.75">
      <c r="A490" s="7" t="s">
        <v>75</v>
      </c>
      <c r="B490" s="7" t="s">
        <v>213</v>
      </c>
      <c r="C490" s="12" t="s">
        <v>157</v>
      </c>
      <c r="D490" s="12" t="s">
        <v>277</v>
      </c>
      <c r="E490" s="122" t="s">
        <v>278</v>
      </c>
      <c r="F490" s="82">
        <f>650+100</f>
        <v>750</v>
      </c>
      <c r="G490" s="103"/>
      <c r="H490" s="103"/>
      <c r="I490" s="103"/>
      <c r="J490" s="41"/>
    </row>
    <row r="491" spans="1:10" ht="24" customHeight="1">
      <c r="A491" s="15" t="s">
        <v>87</v>
      </c>
      <c r="B491" s="15"/>
      <c r="C491" s="15"/>
      <c r="D491" s="15"/>
      <c r="E491" s="117" t="s">
        <v>316</v>
      </c>
      <c r="F491" s="16">
        <f>F492+F570</f>
        <v>160299.19999999998</v>
      </c>
      <c r="G491" s="39"/>
      <c r="H491" s="39"/>
      <c r="I491" s="39"/>
      <c r="J491" s="41"/>
    </row>
    <row r="492" spans="1:10" s="23" customFormat="1" ht="12.75">
      <c r="A492" s="15" t="s">
        <v>87</v>
      </c>
      <c r="B492" s="15" t="s">
        <v>46</v>
      </c>
      <c r="C492" s="15"/>
      <c r="D492" s="15"/>
      <c r="E492" s="118" t="s">
        <v>47</v>
      </c>
      <c r="F492" s="16">
        <f>F493+F500+F528+F534+F550</f>
        <v>158612.3</v>
      </c>
      <c r="G492" s="39"/>
      <c r="H492" s="39"/>
      <c r="I492" s="39"/>
      <c r="J492" s="101"/>
    </row>
    <row r="493" spans="1:10" s="23" customFormat="1" ht="12.75">
      <c r="A493" s="15" t="s">
        <v>87</v>
      </c>
      <c r="B493" s="15" t="s">
        <v>88</v>
      </c>
      <c r="C493" s="15"/>
      <c r="D493" s="15"/>
      <c r="E493" s="118" t="s">
        <v>89</v>
      </c>
      <c r="F493" s="16">
        <f>F494</f>
        <v>35792</v>
      </c>
      <c r="G493" s="39"/>
      <c r="H493" s="39"/>
      <c r="I493" s="39"/>
      <c r="J493" s="101"/>
    </row>
    <row r="494" spans="1:10" ht="12.75">
      <c r="A494" s="7" t="s">
        <v>87</v>
      </c>
      <c r="B494" s="7" t="s">
        <v>88</v>
      </c>
      <c r="C494" s="7" t="s">
        <v>101</v>
      </c>
      <c r="D494" s="7"/>
      <c r="E494" s="123" t="s">
        <v>102</v>
      </c>
      <c r="F494" s="8">
        <f>F495</f>
        <v>35792</v>
      </c>
      <c r="G494" s="40"/>
      <c r="H494" s="40"/>
      <c r="I494" s="40"/>
      <c r="J494" s="41"/>
    </row>
    <row r="495" spans="1:10" ht="12.75">
      <c r="A495" s="7" t="s">
        <v>87</v>
      </c>
      <c r="B495" s="7" t="s">
        <v>88</v>
      </c>
      <c r="C495" s="7" t="s">
        <v>137</v>
      </c>
      <c r="D495" s="7"/>
      <c r="E495" s="123" t="s">
        <v>74</v>
      </c>
      <c r="F495" s="8">
        <f>F496</f>
        <v>35792</v>
      </c>
      <c r="G495" s="40"/>
      <c r="H495" s="40"/>
      <c r="I495" s="40"/>
      <c r="J495" s="41"/>
    </row>
    <row r="496" spans="1:10" ht="22.5">
      <c r="A496" s="7" t="s">
        <v>87</v>
      </c>
      <c r="B496" s="7" t="s">
        <v>88</v>
      </c>
      <c r="C496" s="7" t="s">
        <v>137</v>
      </c>
      <c r="D496" s="7" t="s">
        <v>412</v>
      </c>
      <c r="E496" s="123" t="s">
        <v>415</v>
      </c>
      <c r="F496" s="8">
        <f>F497</f>
        <v>35792</v>
      </c>
      <c r="G496" s="40"/>
      <c r="H496" s="40"/>
      <c r="I496" s="40"/>
      <c r="J496" s="41"/>
    </row>
    <row r="497" spans="1:10" ht="12.75">
      <c r="A497" s="7" t="s">
        <v>87</v>
      </c>
      <c r="B497" s="7" t="s">
        <v>88</v>
      </c>
      <c r="C497" s="7" t="s">
        <v>137</v>
      </c>
      <c r="D497" s="7" t="s">
        <v>413</v>
      </c>
      <c r="E497" s="123" t="s">
        <v>414</v>
      </c>
      <c r="F497" s="8">
        <f>F498+F499</f>
        <v>35792</v>
      </c>
      <c r="G497" s="40"/>
      <c r="H497" s="40"/>
      <c r="I497" s="40"/>
      <c r="J497" s="41"/>
    </row>
    <row r="498" spans="1:10" ht="33.75">
      <c r="A498" s="7" t="s">
        <v>87</v>
      </c>
      <c r="B498" s="7" t="s">
        <v>88</v>
      </c>
      <c r="C498" s="7" t="s">
        <v>137</v>
      </c>
      <c r="D498" s="144" t="s">
        <v>300</v>
      </c>
      <c r="E498" s="128" t="s">
        <v>301</v>
      </c>
      <c r="F498" s="82">
        <f>35625-1242-2106.7-358.04+567</f>
        <v>32485.26</v>
      </c>
      <c r="G498" s="103">
        <v>-696.2</v>
      </c>
      <c r="H498" s="103">
        <f>-358.04+567</f>
        <v>208.95999999999998</v>
      </c>
      <c r="I498" s="103"/>
      <c r="J498" s="41"/>
    </row>
    <row r="499" spans="1:10" ht="12.75">
      <c r="A499" s="7" t="s">
        <v>87</v>
      </c>
      <c r="B499" s="7" t="s">
        <v>88</v>
      </c>
      <c r="C499" s="7" t="s">
        <v>137</v>
      </c>
      <c r="D499" s="144" t="s">
        <v>302</v>
      </c>
      <c r="E499" s="128" t="s">
        <v>303</v>
      </c>
      <c r="F499" s="82">
        <f>342+2106.7+250+608.04</f>
        <v>3306.74</v>
      </c>
      <c r="G499" s="103">
        <v>696.2</v>
      </c>
      <c r="H499" s="103">
        <f>250+608.04</f>
        <v>858.04</v>
      </c>
      <c r="I499" s="103"/>
      <c r="J499" s="41"/>
    </row>
    <row r="500" spans="1:10" s="23" customFormat="1" ht="12.75">
      <c r="A500" s="15" t="s">
        <v>87</v>
      </c>
      <c r="B500" s="15" t="s">
        <v>76</v>
      </c>
      <c r="C500" s="15"/>
      <c r="D500" s="15"/>
      <c r="E500" s="118" t="s">
        <v>77</v>
      </c>
      <c r="F500" s="84">
        <f>F501+F507+F516+F513</f>
        <v>112368.3</v>
      </c>
      <c r="G500" s="107"/>
      <c r="H500" s="107"/>
      <c r="I500" s="107"/>
      <c r="J500" s="101"/>
    </row>
    <row r="501" spans="1:10" ht="12.75">
      <c r="A501" s="7" t="s">
        <v>87</v>
      </c>
      <c r="B501" s="7" t="s">
        <v>76</v>
      </c>
      <c r="C501" s="7" t="s">
        <v>103</v>
      </c>
      <c r="D501" s="7"/>
      <c r="E501" s="123" t="s">
        <v>104</v>
      </c>
      <c r="F501" s="81">
        <f>F502</f>
        <v>24574</v>
      </c>
      <c r="G501" s="106"/>
      <c r="H501" s="106"/>
      <c r="I501" s="106"/>
      <c r="J501" s="41"/>
    </row>
    <row r="502" spans="1:10" ht="22.5">
      <c r="A502" s="7" t="s">
        <v>87</v>
      </c>
      <c r="B502" s="7" t="s">
        <v>76</v>
      </c>
      <c r="C502" s="7" t="s">
        <v>147</v>
      </c>
      <c r="D502" s="7"/>
      <c r="E502" s="123" t="s">
        <v>148</v>
      </c>
      <c r="F502" s="81">
        <f>F503</f>
        <v>24574</v>
      </c>
      <c r="G502" s="106"/>
      <c r="H502" s="106"/>
      <c r="I502" s="106"/>
      <c r="J502" s="41"/>
    </row>
    <row r="503" spans="1:10" ht="22.5">
      <c r="A503" s="7" t="s">
        <v>87</v>
      </c>
      <c r="B503" s="7" t="s">
        <v>76</v>
      </c>
      <c r="C503" s="7" t="s">
        <v>147</v>
      </c>
      <c r="D503" s="7" t="s">
        <v>412</v>
      </c>
      <c r="E503" s="123" t="s">
        <v>415</v>
      </c>
      <c r="F503" s="81">
        <f>F504</f>
        <v>24574</v>
      </c>
      <c r="G503" s="106"/>
      <c r="H503" s="106"/>
      <c r="I503" s="106"/>
      <c r="J503" s="41"/>
    </row>
    <row r="504" spans="1:10" ht="12.75">
      <c r="A504" s="7" t="s">
        <v>87</v>
      </c>
      <c r="B504" s="7" t="s">
        <v>76</v>
      </c>
      <c r="C504" s="7" t="s">
        <v>147</v>
      </c>
      <c r="D504" s="7" t="s">
        <v>413</v>
      </c>
      <c r="E504" s="123" t="s">
        <v>414</v>
      </c>
      <c r="F504" s="81">
        <f>F505+F506</f>
        <v>24574</v>
      </c>
      <c r="G504" s="106"/>
      <c r="H504" s="106"/>
      <c r="I504" s="106"/>
      <c r="J504" s="41"/>
    </row>
    <row r="505" spans="1:10" ht="33.75">
      <c r="A505" s="7" t="s">
        <v>87</v>
      </c>
      <c r="B505" s="7" t="s">
        <v>76</v>
      </c>
      <c r="C505" s="7" t="s">
        <v>147</v>
      </c>
      <c r="D505" s="144" t="s">
        <v>300</v>
      </c>
      <c r="E505" s="128" t="s">
        <v>301</v>
      </c>
      <c r="F505" s="82">
        <f>24150-452-2645.2+50-642.63</f>
        <v>20460.17</v>
      </c>
      <c r="G505" s="103">
        <v>-964.9</v>
      </c>
      <c r="H505" s="103">
        <f>50-642.63</f>
        <v>-592.63</v>
      </c>
      <c r="I505" s="103"/>
      <c r="J505" s="41"/>
    </row>
    <row r="506" spans="1:10" ht="12.75">
      <c r="A506" s="7" t="s">
        <v>87</v>
      </c>
      <c r="B506" s="7" t="s">
        <v>76</v>
      </c>
      <c r="C506" s="7" t="s">
        <v>147</v>
      </c>
      <c r="D506" s="144" t="s">
        <v>302</v>
      </c>
      <c r="E506" s="128" t="s">
        <v>303</v>
      </c>
      <c r="F506" s="82">
        <f>1326+2645.2-250+392.63</f>
        <v>4113.83</v>
      </c>
      <c r="G506" s="103">
        <v>964.9</v>
      </c>
      <c r="H506" s="103">
        <f>-250+392.63</f>
        <v>142.63</v>
      </c>
      <c r="I506" s="103"/>
      <c r="J506" s="41"/>
    </row>
    <row r="507" spans="1:10" ht="12.75">
      <c r="A507" s="8">
        <v>575</v>
      </c>
      <c r="B507" s="7" t="s">
        <v>76</v>
      </c>
      <c r="C507" s="8">
        <v>4230000</v>
      </c>
      <c r="D507" s="8"/>
      <c r="E507" s="123" t="s">
        <v>79</v>
      </c>
      <c r="F507" s="8">
        <f>F508</f>
        <v>3994</v>
      </c>
      <c r="G507" s="40"/>
      <c r="H507" s="40"/>
      <c r="I507" s="40"/>
      <c r="J507" s="41"/>
    </row>
    <row r="508" spans="1:10" ht="12.75">
      <c r="A508" s="8">
        <v>575</v>
      </c>
      <c r="B508" s="7" t="s">
        <v>76</v>
      </c>
      <c r="C508" s="8">
        <v>4239900</v>
      </c>
      <c r="D508" s="8"/>
      <c r="E508" s="123" t="s">
        <v>74</v>
      </c>
      <c r="F508" s="21">
        <f>F509</f>
        <v>3994</v>
      </c>
      <c r="G508" s="104"/>
      <c r="H508" s="104"/>
      <c r="I508" s="104"/>
      <c r="J508" s="41"/>
    </row>
    <row r="509" spans="1:10" ht="22.5">
      <c r="A509" s="8">
        <v>576</v>
      </c>
      <c r="B509" s="7" t="s">
        <v>416</v>
      </c>
      <c r="C509" s="8">
        <v>4239901</v>
      </c>
      <c r="D509" s="7" t="s">
        <v>412</v>
      </c>
      <c r="E509" s="123" t="s">
        <v>415</v>
      </c>
      <c r="F509" s="21">
        <f>F510</f>
        <v>3994</v>
      </c>
      <c r="G509" s="104"/>
      <c r="H509" s="104"/>
      <c r="I509" s="104"/>
      <c r="J509" s="41"/>
    </row>
    <row r="510" spans="1:10" ht="12.75">
      <c r="A510" s="8">
        <v>577</v>
      </c>
      <c r="B510" s="7" t="s">
        <v>417</v>
      </c>
      <c r="C510" s="8">
        <v>4239902</v>
      </c>
      <c r="D510" s="7" t="s">
        <v>413</v>
      </c>
      <c r="E510" s="123" t="s">
        <v>414</v>
      </c>
      <c r="F510" s="21">
        <f>F511+F512</f>
        <v>3994</v>
      </c>
      <c r="G510" s="104"/>
      <c r="H510" s="104"/>
      <c r="I510" s="104"/>
      <c r="J510" s="41"/>
    </row>
    <row r="511" spans="1:10" ht="33.75">
      <c r="A511" s="8">
        <v>575</v>
      </c>
      <c r="B511" s="7" t="s">
        <v>76</v>
      </c>
      <c r="C511" s="8">
        <v>4239900</v>
      </c>
      <c r="D511" s="144" t="s">
        <v>300</v>
      </c>
      <c r="E511" s="128" t="s">
        <v>301</v>
      </c>
      <c r="F511" s="82">
        <f>3953-6-130.2</f>
        <v>3816.8</v>
      </c>
      <c r="G511" s="103"/>
      <c r="H511" s="103"/>
      <c r="I511" s="103"/>
      <c r="J511" s="41"/>
    </row>
    <row r="512" spans="1:10" ht="12.75">
      <c r="A512" s="8">
        <v>575</v>
      </c>
      <c r="B512" s="7" t="s">
        <v>76</v>
      </c>
      <c r="C512" s="8">
        <v>4239900</v>
      </c>
      <c r="D512" s="144" t="s">
        <v>302</v>
      </c>
      <c r="E512" s="128" t="s">
        <v>303</v>
      </c>
      <c r="F512" s="82">
        <f>19+28+130.2</f>
        <v>177.2</v>
      </c>
      <c r="G512" s="103"/>
      <c r="H512" s="103"/>
      <c r="I512" s="103"/>
      <c r="J512" s="41"/>
    </row>
    <row r="513" spans="1:10" ht="12.75">
      <c r="A513" s="8">
        <v>575</v>
      </c>
      <c r="B513" s="7" t="s">
        <v>76</v>
      </c>
      <c r="C513" s="8">
        <v>4360000</v>
      </c>
      <c r="D513" s="99"/>
      <c r="E513" s="128" t="s">
        <v>356</v>
      </c>
      <c r="F513" s="82">
        <f>F514</f>
        <v>0</v>
      </c>
      <c r="G513" s="103"/>
      <c r="H513" s="103"/>
      <c r="I513" s="103"/>
      <c r="J513" s="41"/>
    </row>
    <row r="514" spans="1:10" ht="12.75">
      <c r="A514" s="8">
        <v>575</v>
      </c>
      <c r="B514" s="7" t="s">
        <v>76</v>
      </c>
      <c r="C514" s="8">
        <v>4362100</v>
      </c>
      <c r="D514" s="99"/>
      <c r="E514" s="128" t="s">
        <v>355</v>
      </c>
      <c r="F514" s="82">
        <f>F515</f>
        <v>0</v>
      </c>
      <c r="G514" s="103"/>
      <c r="H514" s="103"/>
      <c r="I514" s="103"/>
      <c r="J514" s="41"/>
    </row>
    <row r="515" spans="1:10" ht="12.75">
      <c r="A515" s="8">
        <v>575</v>
      </c>
      <c r="B515" s="7" t="s">
        <v>76</v>
      </c>
      <c r="C515" s="8">
        <v>4362100</v>
      </c>
      <c r="D515" s="99">
        <v>244</v>
      </c>
      <c r="E515" s="128" t="s">
        <v>303</v>
      </c>
      <c r="F515" s="82"/>
      <c r="G515" s="103"/>
      <c r="H515" s="103"/>
      <c r="I515" s="103"/>
      <c r="J515" s="41"/>
    </row>
    <row r="516" spans="1:10" ht="12.75">
      <c r="A516" s="8">
        <v>575</v>
      </c>
      <c r="B516" s="7" t="s">
        <v>76</v>
      </c>
      <c r="C516" s="8">
        <v>5200000</v>
      </c>
      <c r="D516" s="8"/>
      <c r="E516" s="123" t="s">
        <v>110</v>
      </c>
      <c r="F516" s="81">
        <f>F517+F521+F523+F519+F526</f>
        <v>83800.3</v>
      </c>
      <c r="G516" s="106"/>
      <c r="H516" s="106"/>
      <c r="I516" s="106"/>
      <c r="J516" s="41"/>
    </row>
    <row r="517" spans="1:10" ht="22.5">
      <c r="A517" s="8">
        <v>575</v>
      </c>
      <c r="B517" s="7" t="s">
        <v>76</v>
      </c>
      <c r="C517" s="8">
        <v>5200900</v>
      </c>
      <c r="D517" s="8"/>
      <c r="E517" s="123" t="s">
        <v>149</v>
      </c>
      <c r="F517" s="82">
        <f>F518</f>
        <v>1141.3</v>
      </c>
      <c r="G517" s="103"/>
      <c r="H517" s="103"/>
      <c r="I517" s="103"/>
      <c r="J517" s="41"/>
    </row>
    <row r="518" spans="1:10" ht="11.25" customHeight="1">
      <c r="A518" s="8">
        <v>575</v>
      </c>
      <c r="B518" s="7" t="s">
        <v>76</v>
      </c>
      <c r="C518" s="8">
        <v>5200900</v>
      </c>
      <c r="D518" s="37" t="s">
        <v>302</v>
      </c>
      <c r="E518" s="128" t="s">
        <v>303</v>
      </c>
      <c r="F518" s="82">
        <v>1141.3</v>
      </c>
      <c r="G518" s="103"/>
      <c r="H518" s="103"/>
      <c r="I518" s="103"/>
      <c r="J518" s="41"/>
    </row>
    <row r="519" spans="1:10" ht="45" hidden="1">
      <c r="A519" s="8">
        <v>575</v>
      </c>
      <c r="B519" s="7" t="s">
        <v>76</v>
      </c>
      <c r="C519" s="8">
        <v>5204600</v>
      </c>
      <c r="D519" s="37"/>
      <c r="E519" s="128" t="s">
        <v>357</v>
      </c>
      <c r="F519" s="82">
        <f>F520</f>
        <v>0</v>
      </c>
      <c r="G519" s="103"/>
      <c r="H519" s="103"/>
      <c r="I519" s="103"/>
      <c r="J519" s="41"/>
    </row>
    <row r="520" spans="1:10" ht="33.75" hidden="1">
      <c r="A520" s="8">
        <v>575</v>
      </c>
      <c r="B520" s="7" t="s">
        <v>76</v>
      </c>
      <c r="C520" s="8">
        <v>5204600</v>
      </c>
      <c r="D520" s="37" t="s">
        <v>300</v>
      </c>
      <c r="E520" s="128" t="s">
        <v>301</v>
      </c>
      <c r="F520" s="82"/>
      <c r="G520" s="103"/>
      <c r="H520" s="103"/>
      <c r="I520" s="103"/>
      <c r="J520" s="41"/>
    </row>
    <row r="521" spans="1:10" ht="22.5" hidden="1">
      <c r="A521" s="8">
        <v>575</v>
      </c>
      <c r="B521" s="7" t="s">
        <v>76</v>
      </c>
      <c r="C521" s="8">
        <v>5206300</v>
      </c>
      <c r="D521" s="8"/>
      <c r="E521" s="123" t="s">
        <v>348</v>
      </c>
      <c r="F521" s="82">
        <f>F522</f>
        <v>0</v>
      </c>
      <c r="G521" s="103"/>
      <c r="H521" s="103"/>
      <c r="I521" s="103"/>
      <c r="J521" s="41"/>
    </row>
    <row r="522" spans="1:10" ht="33.75" hidden="1">
      <c r="A522" s="8">
        <v>575</v>
      </c>
      <c r="B522" s="7" t="s">
        <v>76</v>
      </c>
      <c r="C522" s="8">
        <v>5206300</v>
      </c>
      <c r="D522" s="8">
        <v>611</v>
      </c>
      <c r="E522" s="128" t="s">
        <v>301</v>
      </c>
      <c r="F522" s="82"/>
      <c r="G522" s="103"/>
      <c r="H522" s="103"/>
      <c r="I522" s="103"/>
      <c r="J522" s="41"/>
    </row>
    <row r="523" spans="1:10" ht="45">
      <c r="A523" s="8">
        <v>575</v>
      </c>
      <c r="B523" s="7" t="s">
        <v>76</v>
      </c>
      <c r="C523" s="8">
        <v>5206600</v>
      </c>
      <c r="D523" s="7"/>
      <c r="E523" s="123" t="s">
        <v>234</v>
      </c>
      <c r="F523" s="82">
        <f>F524+F525</f>
        <v>82659</v>
      </c>
      <c r="G523" s="103"/>
      <c r="H523" s="103"/>
      <c r="I523" s="103"/>
      <c r="J523" s="41"/>
    </row>
    <row r="524" spans="1:10" ht="33.75">
      <c r="A524" s="8">
        <v>575</v>
      </c>
      <c r="B524" s="7" t="s">
        <v>76</v>
      </c>
      <c r="C524" s="8">
        <v>5206600</v>
      </c>
      <c r="D524" s="99" t="s">
        <v>300</v>
      </c>
      <c r="E524" s="128" t="s">
        <v>301</v>
      </c>
      <c r="F524" s="82">
        <f>76979+5680</f>
        <v>82659</v>
      </c>
      <c r="G524" s="103"/>
      <c r="H524" s="103">
        <v>5680</v>
      </c>
      <c r="I524" s="103"/>
      <c r="J524" s="41"/>
    </row>
    <row r="525" spans="1:10" ht="0.75" customHeight="1">
      <c r="A525" s="8">
        <v>575</v>
      </c>
      <c r="B525" s="7" t="s">
        <v>76</v>
      </c>
      <c r="C525" s="8">
        <v>5206600</v>
      </c>
      <c r="D525" s="99" t="s">
        <v>302</v>
      </c>
      <c r="E525" s="128" t="s">
        <v>303</v>
      </c>
      <c r="F525" s="82">
        <f>2085-2085</f>
        <v>0</v>
      </c>
      <c r="G525" s="103"/>
      <c r="H525" s="103"/>
      <c r="I525" s="103"/>
      <c r="J525" s="41"/>
    </row>
    <row r="526" spans="1:10" ht="33.75" hidden="1">
      <c r="A526" s="8">
        <v>575</v>
      </c>
      <c r="B526" s="7" t="s">
        <v>76</v>
      </c>
      <c r="C526" s="7" t="s">
        <v>370</v>
      </c>
      <c r="D526" s="99"/>
      <c r="E526" s="122" t="s">
        <v>371</v>
      </c>
      <c r="F526" s="82">
        <f>F527</f>
        <v>0</v>
      </c>
      <c r="G526" s="103"/>
      <c r="H526" s="103"/>
      <c r="I526" s="103"/>
      <c r="J526" s="41"/>
    </row>
    <row r="527" spans="1:10" ht="12.75" hidden="1">
      <c r="A527" s="8">
        <v>575</v>
      </c>
      <c r="B527" s="7" t="s">
        <v>76</v>
      </c>
      <c r="C527" s="7" t="s">
        <v>370</v>
      </c>
      <c r="D527" s="99">
        <v>612</v>
      </c>
      <c r="E527" s="128" t="s">
        <v>303</v>
      </c>
      <c r="F527" s="82"/>
      <c r="G527" s="103"/>
      <c r="H527" s="103"/>
      <c r="I527" s="103"/>
      <c r="J527" s="41"/>
    </row>
    <row r="528" spans="1:10" s="23" customFormat="1" ht="22.5">
      <c r="A528" s="16">
        <v>575</v>
      </c>
      <c r="B528" s="15" t="s">
        <v>98</v>
      </c>
      <c r="C528" s="16"/>
      <c r="D528" s="16"/>
      <c r="E528" s="118" t="s">
        <v>216</v>
      </c>
      <c r="F528" s="83">
        <f>F529</f>
        <v>220</v>
      </c>
      <c r="G528" s="105"/>
      <c r="H528" s="105"/>
      <c r="I528" s="105"/>
      <c r="J528" s="101"/>
    </row>
    <row r="529" spans="1:10" ht="12.75">
      <c r="A529" s="8">
        <v>575</v>
      </c>
      <c r="B529" s="7" t="s">
        <v>98</v>
      </c>
      <c r="C529" s="8">
        <v>4290000</v>
      </c>
      <c r="D529" s="8"/>
      <c r="E529" s="123" t="s">
        <v>91</v>
      </c>
      <c r="F529" s="81">
        <f>F530</f>
        <v>220</v>
      </c>
      <c r="G529" s="106"/>
      <c r="H529" s="106"/>
      <c r="I529" s="106"/>
      <c r="J529" s="41"/>
    </row>
    <row r="530" spans="1:10" ht="12.75">
      <c r="A530" s="8">
        <v>575</v>
      </c>
      <c r="B530" s="7" t="s">
        <v>98</v>
      </c>
      <c r="C530" s="8">
        <v>4297800</v>
      </c>
      <c r="D530" s="8"/>
      <c r="E530" s="123" t="s">
        <v>92</v>
      </c>
      <c r="F530" s="82">
        <f>F531</f>
        <v>220</v>
      </c>
      <c r="G530" s="103"/>
      <c r="H530" s="103"/>
      <c r="I530" s="103"/>
      <c r="J530" s="41"/>
    </row>
    <row r="531" spans="1:10" ht="12.75">
      <c r="A531" s="8">
        <v>575</v>
      </c>
      <c r="B531" s="7" t="s">
        <v>98</v>
      </c>
      <c r="C531" s="8">
        <v>4297800</v>
      </c>
      <c r="D531" s="7" t="s">
        <v>394</v>
      </c>
      <c r="E531" s="123" t="s">
        <v>395</v>
      </c>
      <c r="F531" s="82">
        <f>F532</f>
        <v>220</v>
      </c>
      <c r="G531" s="103"/>
      <c r="H531" s="103"/>
      <c r="I531" s="103"/>
      <c r="J531" s="41"/>
    </row>
    <row r="532" spans="1:10" ht="12.75">
      <c r="A532" s="8">
        <v>575</v>
      </c>
      <c r="B532" s="7" t="s">
        <v>98</v>
      </c>
      <c r="C532" s="8">
        <v>4297800</v>
      </c>
      <c r="D532" s="7" t="s">
        <v>393</v>
      </c>
      <c r="E532" s="123" t="s">
        <v>396</v>
      </c>
      <c r="F532" s="82">
        <f>F533</f>
        <v>220</v>
      </c>
      <c r="G532" s="103"/>
      <c r="H532" s="103"/>
      <c r="I532" s="103"/>
      <c r="J532" s="41"/>
    </row>
    <row r="533" spans="1:10" ht="12" customHeight="1">
      <c r="A533" s="8">
        <v>575</v>
      </c>
      <c r="B533" s="7" t="s">
        <v>98</v>
      </c>
      <c r="C533" s="8">
        <v>4297800</v>
      </c>
      <c r="D533" s="7" t="s">
        <v>277</v>
      </c>
      <c r="E533" s="122" t="s">
        <v>278</v>
      </c>
      <c r="F533" s="82">
        <v>220</v>
      </c>
      <c r="G533" s="103"/>
      <c r="H533" s="103"/>
      <c r="I533" s="103"/>
      <c r="J533" s="41"/>
    </row>
    <row r="534" spans="1:10" s="23" customFormat="1" ht="12.75">
      <c r="A534" s="16">
        <v>575</v>
      </c>
      <c r="B534" s="15" t="s">
        <v>48</v>
      </c>
      <c r="C534" s="16"/>
      <c r="D534" s="16"/>
      <c r="E534" s="118" t="s">
        <v>49</v>
      </c>
      <c r="F534" s="83">
        <f>F535+F541+F547</f>
        <v>400</v>
      </c>
      <c r="G534" s="105"/>
      <c r="H534" s="105"/>
      <c r="I534" s="105"/>
      <c r="J534" s="101"/>
    </row>
    <row r="535" spans="1:10" ht="12.75">
      <c r="A535" s="8">
        <v>575</v>
      </c>
      <c r="B535" s="7" t="s">
        <v>48</v>
      </c>
      <c r="C535" s="8">
        <v>4310000</v>
      </c>
      <c r="D535" s="8"/>
      <c r="E535" s="123" t="s">
        <v>51</v>
      </c>
      <c r="F535" s="81">
        <f>F536</f>
        <v>170</v>
      </c>
      <c r="G535" s="106"/>
      <c r="H535" s="106"/>
      <c r="I535" s="106"/>
      <c r="J535" s="41"/>
    </row>
    <row r="536" spans="1:10" ht="12.75">
      <c r="A536" s="8">
        <v>575</v>
      </c>
      <c r="B536" s="7" t="s">
        <v>48</v>
      </c>
      <c r="C536" s="8">
        <v>4310100</v>
      </c>
      <c r="D536" s="8"/>
      <c r="E536" s="123" t="s">
        <v>52</v>
      </c>
      <c r="F536" s="82">
        <f>F537</f>
        <v>170</v>
      </c>
      <c r="G536" s="103"/>
      <c r="H536" s="103"/>
      <c r="I536" s="103"/>
      <c r="J536" s="41"/>
    </row>
    <row r="537" spans="1:10" ht="12.75">
      <c r="A537" s="8">
        <v>576</v>
      </c>
      <c r="B537" s="7" t="s">
        <v>48</v>
      </c>
      <c r="C537" s="8">
        <v>4310100</v>
      </c>
      <c r="D537" s="7" t="s">
        <v>394</v>
      </c>
      <c r="E537" s="123" t="s">
        <v>395</v>
      </c>
      <c r="F537" s="82">
        <f>F538</f>
        <v>170</v>
      </c>
      <c r="G537" s="103"/>
      <c r="H537" s="103"/>
      <c r="I537" s="103"/>
      <c r="J537" s="41"/>
    </row>
    <row r="538" spans="1:10" ht="12.75">
      <c r="A538" s="8">
        <v>577</v>
      </c>
      <c r="B538" s="7" t="s">
        <v>48</v>
      </c>
      <c r="C538" s="8">
        <v>4310100</v>
      </c>
      <c r="D538" s="7" t="s">
        <v>393</v>
      </c>
      <c r="E538" s="123" t="s">
        <v>396</v>
      </c>
      <c r="F538" s="82">
        <f>F539</f>
        <v>170</v>
      </c>
      <c r="G538" s="103"/>
      <c r="H538" s="103"/>
      <c r="I538" s="103"/>
      <c r="J538" s="41"/>
    </row>
    <row r="539" spans="1:10" ht="12.75">
      <c r="A539" s="8">
        <v>575</v>
      </c>
      <c r="B539" s="7" t="s">
        <v>48</v>
      </c>
      <c r="C539" s="8">
        <v>4310100</v>
      </c>
      <c r="D539" s="7" t="s">
        <v>277</v>
      </c>
      <c r="E539" s="122" t="s">
        <v>278</v>
      </c>
      <c r="F539" s="82">
        <v>170</v>
      </c>
      <c r="G539" s="103"/>
      <c r="H539" s="103"/>
      <c r="I539" s="103"/>
      <c r="J539" s="41"/>
    </row>
    <row r="540" spans="1:10" ht="12.75">
      <c r="A540" s="8">
        <v>575</v>
      </c>
      <c r="B540" s="7" t="s">
        <v>48</v>
      </c>
      <c r="C540" s="8">
        <v>4310100</v>
      </c>
      <c r="D540" s="7" t="s">
        <v>302</v>
      </c>
      <c r="E540" s="122" t="s">
        <v>303</v>
      </c>
      <c r="F540" s="82"/>
      <c r="G540" s="103"/>
      <c r="H540" s="103"/>
      <c r="I540" s="103"/>
      <c r="J540" s="41"/>
    </row>
    <row r="541" spans="1:10" ht="12.75">
      <c r="A541" s="8">
        <v>575</v>
      </c>
      <c r="B541" s="7" t="s">
        <v>48</v>
      </c>
      <c r="C541" s="8">
        <v>4320000</v>
      </c>
      <c r="D541" s="8"/>
      <c r="E541" s="123" t="s">
        <v>154</v>
      </c>
      <c r="F541" s="8">
        <f>F542</f>
        <v>230</v>
      </c>
      <c r="G541" s="40"/>
      <c r="H541" s="40"/>
      <c r="I541" s="40"/>
      <c r="J541" s="41"/>
    </row>
    <row r="542" spans="1:10" ht="12.75" customHeight="1">
      <c r="A542" s="8">
        <v>575</v>
      </c>
      <c r="B542" s="7" t="s">
        <v>48</v>
      </c>
      <c r="C542" s="8">
        <v>4320200</v>
      </c>
      <c r="D542" s="8"/>
      <c r="E542" s="123" t="s">
        <v>359</v>
      </c>
      <c r="F542" s="21">
        <f>F543</f>
        <v>230</v>
      </c>
      <c r="G542" s="104"/>
      <c r="H542" s="104"/>
      <c r="I542" s="104"/>
      <c r="J542" s="41"/>
    </row>
    <row r="543" spans="1:10" ht="12.75" customHeight="1">
      <c r="A543" s="8">
        <v>575</v>
      </c>
      <c r="B543" s="7" t="s">
        <v>48</v>
      </c>
      <c r="C543" s="8">
        <v>4320200</v>
      </c>
      <c r="D543" s="7" t="s">
        <v>394</v>
      </c>
      <c r="E543" s="123" t="s">
        <v>395</v>
      </c>
      <c r="F543" s="21">
        <f>F544</f>
        <v>230</v>
      </c>
      <c r="G543" s="104"/>
      <c r="H543" s="104"/>
      <c r="I543" s="104"/>
      <c r="J543" s="41"/>
    </row>
    <row r="544" spans="1:10" ht="12.75" customHeight="1">
      <c r="A544" s="8">
        <v>575</v>
      </c>
      <c r="B544" s="7" t="s">
        <v>48</v>
      </c>
      <c r="C544" s="8">
        <v>4320200</v>
      </c>
      <c r="D544" s="7" t="s">
        <v>393</v>
      </c>
      <c r="E544" s="123" t="s">
        <v>396</v>
      </c>
      <c r="F544" s="21">
        <f>F545</f>
        <v>230</v>
      </c>
      <c r="G544" s="104"/>
      <c r="H544" s="104"/>
      <c r="I544" s="104"/>
      <c r="J544" s="41"/>
    </row>
    <row r="545" spans="1:10" ht="12.75">
      <c r="A545" s="8">
        <v>575</v>
      </c>
      <c r="B545" s="7" t="s">
        <v>48</v>
      </c>
      <c r="C545" s="8">
        <v>4320200</v>
      </c>
      <c r="D545" s="7" t="s">
        <v>277</v>
      </c>
      <c r="E545" s="122" t="s">
        <v>278</v>
      </c>
      <c r="F545" s="82">
        <v>230</v>
      </c>
      <c r="G545" s="103"/>
      <c r="H545" s="103"/>
      <c r="I545" s="103"/>
      <c r="J545" s="41"/>
    </row>
    <row r="546" spans="1:10" ht="0.75" customHeight="1">
      <c r="A546" s="8">
        <v>575</v>
      </c>
      <c r="B546" s="7" t="s">
        <v>48</v>
      </c>
      <c r="C546" s="8">
        <v>4320200</v>
      </c>
      <c r="D546" s="7" t="s">
        <v>300</v>
      </c>
      <c r="E546" s="128" t="s">
        <v>301</v>
      </c>
      <c r="F546" s="82"/>
      <c r="G546" s="103"/>
      <c r="H546" s="103"/>
      <c r="I546" s="103"/>
      <c r="J546" s="41"/>
    </row>
    <row r="547" spans="1:10" ht="12.75" hidden="1">
      <c r="A547" s="8">
        <v>575</v>
      </c>
      <c r="B547" s="7" t="s">
        <v>48</v>
      </c>
      <c r="C547" s="8">
        <v>5204700</v>
      </c>
      <c r="D547" s="7"/>
      <c r="E547" s="122" t="s">
        <v>358</v>
      </c>
      <c r="F547" s="82">
        <f>F549+F548</f>
        <v>0</v>
      </c>
      <c r="G547" s="103"/>
      <c r="H547" s="103"/>
      <c r="I547" s="103"/>
      <c r="J547" s="41"/>
    </row>
    <row r="548" spans="1:10" ht="12.75" hidden="1">
      <c r="A548" s="8">
        <v>575</v>
      </c>
      <c r="B548" s="7" t="s">
        <v>48</v>
      </c>
      <c r="C548" s="8">
        <v>5204700</v>
      </c>
      <c r="D548" s="7" t="s">
        <v>277</v>
      </c>
      <c r="E548" s="122" t="s">
        <v>278</v>
      </c>
      <c r="F548" s="82"/>
      <c r="G548" s="103"/>
      <c r="H548" s="103"/>
      <c r="I548" s="103"/>
      <c r="J548" s="41"/>
    </row>
    <row r="549" spans="1:10" ht="33.75" hidden="1">
      <c r="A549" s="8">
        <v>575</v>
      </c>
      <c r="B549" s="7" t="s">
        <v>48</v>
      </c>
      <c r="C549" s="8">
        <v>5204700</v>
      </c>
      <c r="D549" s="7" t="s">
        <v>300</v>
      </c>
      <c r="E549" s="128" t="s">
        <v>301</v>
      </c>
      <c r="F549" s="82"/>
      <c r="G549" s="103"/>
      <c r="H549" s="103"/>
      <c r="I549" s="103"/>
      <c r="J549" s="41"/>
    </row>
    <row r="550" spans="1:10" s="23" customFormat="1" ht="12.75">
      <c r="A550" s="16">
        <v>575</v>
      </c>
      <c r="B550" s="15" t="s">
        <v>53</v>
      </c>
      <c r="C550" s="16"/>
      <c r="D550" s="16"/>
      <c r="E550" s="118" t="s">
        <v>54</v>
      </c>
      <c r="F550" s="83">
        <f>F551+F561</f>
        <v>9832</v>
      </c>
      <c r="G550" s="105"/>
      <c r="H550" s="105"/>
      <c r="I550" s="105"/>
      <c r="J550" s="101"/>
    </row>
    <row r="551" spans="1:10" ht="33.75">
      <c r="A551" s="8">
        <v>575</v>
      </c>
      <c r="B551" s="7" t="s">
        <v>53</v>
      </c>
      <c r="C551" s="7" t="s">
        <v>120</v>
      </c>
      <c r="D551" s="8"/>
      <c r="E551" s="122" t="s">
        <v>142</v>
      </c>
      <c r="F551" s="81">
        <f>F552</f>
        <v>941</v>
      </c>
      <c r="G551" s="106"/>
      <c r="H551" s="106"/>
      <c r="I551" s="106"/>
      <c r="J551" s="41"/>
    </row>
    <row r="552" spans="1:10" ht="12.75">
      <c r="A552" s="8">
        <v>575</v>
      </c>
      <c r="B552" s="7" t="s">
        <v>53</v>
      </c>
      <c r="C552" s="7" t="s">
        <v>124</v>
      </c>
      <c r="D552" s="8"/>
      <c r="E552" s="123" t="s">
        <v>29</v>
      </c>
      <c r="F552" s="81">
        <f>F553+F557</f>
        <v>941</v>
      </c>
      <c r="G552" s="106"/>
      <c r="H552" s="106"/>
      <c r="I552" s="106"/>
      <c r="J552" s="41"/>
    </row>
    <row r="553" spans="1:10" ht="33.75">
      <c r="A553" s="8">
        <v>575</v>
      </c>
      <c r="B553" s="7" t="s">
        <v>53</v>
      </c>
      <c r="C553" s="7" t="s">
        <v>124</v>
      </c>
      <c r="D553" s="7" t="s">
        <v>387</v>
      </c>
      <c r="E553" s="123" t="s">
        <v>388</v>
      </c>
      <c r="F553" s="81">
        <f>F554</f>
        <v>919</v>
      </c>
      <c r="G553" s="106"/>
      <c r="H553" s="106"/>
      <c r="I553" s="103"/>
      <c r="J553" s="41"/>
    </row>
    <row r="554" spans="1:10" ht="12.75">
      <c r="A554" s="8">
        <v>575</v>
      </c>
      <c r="B554" s="7" t="s">
        <v>53</v>
      </c>
      <c r="C554" s="7" t="s">
        <v>124</v>
      </c>
      <c r="D554" s="7" t="s">
        <v>399</v>
      </c>
      <c r="E554" s="123" t="s">
        <v>400</v>
      </c>
      <c r="F554" s="81">
        <f>F555+F556</f>
        <v>919</v>
      </c>
      <c r="G554" s="106"/>
      <c r="H554" s="106"/>
      <c r="I554" s="103"/>
      <c r="J554" s="41"/>
    </row>
    <row r="555" spans="1:10" ht="12.75">
      <c r="A555" s="8">
        <v>575</v>
      </c>
      <c r="B555" s="7" t="s">
        <v>53</v>
      </c>
      <c r="C555" s="7" t="s">
        <v>124</v>
      </c>
      <c r="D555" s="7" t="s">
        <v>401</v>
      </c>
      <c r="E555" s="123" t="s">
        <v>392</v>
      </c>
      <c r="F555" s="81">
        <v>876</v>
      </c>
      <c r="G555" s="106"/>
      <c r="H555" s="106"/>
      <c r="I555" s="103"/>
      <c r="J555" s="41"/>
    </row>
    <row r="556" spans="1:10" ht="12.75">
      <c r="A556" s="8">
        <v>575</v>
      </c>
      <c r="B556" s="7" t="s">
        <v>53</v>
      </c>
      <c r="C556" s="7" t="s">
        <v>124</v>
      </c>
      <c r="D556" s="7" t="s">
        <v>402</v>
      </c>
      <c r="E556" s="123" t="s">
        <v>403</v>
      </c>
      <c r="F556" s="81">
        <v>43</v>
      </c>
      <c r="G556" s="106"/>
      <c r="H556" s="106"/>
      <c r="I556" s="103"/>
      <c r="J556" s="41"/>
    </row>
    <row r="557" spans="1:10" ht="12.75">
      <c r="A557" s="8">
        <v>575</v>
      </c>
      <c r="B557" s="7" t="s">
        <v>53</v>
      </c>
      <c r="C557" s="7" t="s">
        <v>124</v>
      </c>
      <c r="D557" s="7" t="s">
        <v>394</v>
      </c>
      <c r="E557" s="123" t="s">
        <v>395</v>
      </c>
      <c r="F557" s="81">
        <f>F558</f>
        <v>22</v>
      </c>
      <c r="G557" s="106"/>
      <c r="H557" s="106"/>
      <c r="I557" s="103"/>
      <c r="J557" s="41"/>
    </row>
    <row r="558" spans="1:10" ht="12.75">
      <c r="A558" s="8">
        <v>575</v>
      </c>
      <c r="B558" s="7" t="s">
        <v>53</v>
      </c>
      <c r="C558" s="7" t="s">
        <v>124</v>
      </c>
      <c r="D558" s="7" t="s">
        <v>393</v>
      </c>
      <c r="E558" s="123" t="s">
        <v>396</v>
      </c>
      <c r="F558" s="81">
        <f>F559+F560</f>
        <v>22</v>
      </c>
      <c r="G558" s="106"/>
      <c r="H558" s="106"/>
      <c r="I558" s="103"/>
      <c r="J558" s="41"/>
    </row>
    <row r="559" spans="1:10" ht="22.5">
      <c r="A559" s="8">
        <v>575</v>
      </c>
      <c r="B559" s="7" t="s">
        <v>53</v>
      </c>
      <c r="C559" s="7" t="s">
        <v>124</v>
      </c>
      <c r="D559" s="7" t="s">
        <v>397</v>
      </c>
      <c r="E559" s="123" t="s">
        <v>398</v>
      </c>
      <c r="F559" s="81">
        <f>0</f>
        <v>0</v>
      </c>
      <c r="G559" s="106"/>
      <c r="H559" s="106"/>
      <c r="I559" s="103"/>
      <c r="J559" s="41"/>
    </row>
    <row r="560" spans="1:10" ht="12.75">
      <c r="A560" s="8">
        <v>575</v>
      </c>
      <c r="B560" s="7" t="s">
        <v>53</v>
      </c>
      <c r="C560" s="7" t="s">
        <v>124</v>
      </c>
      <c r="D560" s="7" t="s">
        <v>277</v>
      </c>
      <c r="E560" s="123" t="s">
        <v>278</v>
      </c>
      <c r="F560" s="81">
        <v>22</v>
      </c>
      <c r="G560" s="106"/>
      <c r="H560" s="106"/>
      <c r="I560" s="103"/>
      <c r="J560" s="41"/>
    </row>
    <row r="561" spans="1:10" ht="33.75">
      <c r="A561" s="8">
        <v>575</v>
      </c>
      <c r="B561" s="7" t="s">
        <v>53</v>
      </c>
      <c r="C561" s="8">
        <v>4520000</v>
      </c>
      <c r="D561" s="8"/>
      <c r="E561" s="123" t="s">
        <v>156</v>
      </c>
      <c r="F561" s="81">
        <f>F562</f>
        <v>8891</v>
      </c>
      <c r="G561" s="106"/>
      <c r="H561" s="106"/>
      <c r="I561" s="106"/>
      <c r="J561" s="41"/>
    </row>
    <row r="562" spans="1:10" ht="12.75">
      <c r="A562" s="8">
        <v>575</v>
      </c>
      <c r="B562" s="7" t="s">
        <v>53</v>
      </c>
      <c r="C562" s="8">
        <v>4529900</v>
      </c>
      <c r="D562" s="8"/>
      <c r="E562" s="123" t="s">
        <v>74</v>
      </c>
      <c r="F562" s="82">
        <f>F563+F566</f>
        <v>8891</v>
      </c>
      <c r="G562" s="103"/>
      <c r="H562" s="103"/>
      <c r="I562" s="103"/>
      <c r="J562" s="41"/>
    </row>
    <row r="563" spans="1:10" ht="33.75">
      <c r="A563" s="8">
        <v>575</v>
      </c>
      <c r="B563" s="7" t="s">
        <v>53</v>
      </c>
      <c r="C563" s="7" t="s">
        <v>159</v>
      </c>
      <c r="D563" s="7" t="s">
        <v>387</v>
      </c>
      <c r="E563" s="123" t="s">
        <v>388</v>
      </c>
      <c r="F563" s="82">
        <f>F564</f>
        <v>6459</v>
      </c>
      <c r="G563" s="103"/>
      <c r="H563" s="103"/>
      <c r="I563" s="103"/>
      <c r="J563" s="41"/>
    </row>
    <row r="564" spans="1:10" ht="12.75">
      <c r="A564" s="8">
        <v>575</v>
      </c>
      <c r="B564" s="7" t="s">
        <v>53</v>
      </c>
      <c r="C564" s="7" t="s">
        <v>159</v>
      </c>
      <c r="D564" s="7" t="s">
        <v>389</v>
      </c>
      <c r="E564" s="123" t="s">
        <v>390</v>
      </c>
      <c r="F564" s="82">
        <f>F565</f>
        <v>6459</v>
      </c>
      <c r="G564" s="103"/>
      <c r="H564" s="103"/>
      <c r="I564" s="103"/>
      <c r="J564" s="41"/>
    </row>
    <row r="565" spans="1:10" ht="12.75">
      <c r="A565" s="8">
        <v>575</v>
      </c>
      <c r="B565" s="7" t="s">
        <v>53</v>
      </c>
      <c r="C565" s="7" t="s">
        <v>159</v>
      </c>
      <c r="D565" s="7" t="s">
        <v>391</v>
      </c>
      <c r="E565" s="123" t="s">
        <v>392</v>
      </c>
      <c r="F565" s="82">
        <v>6459</v>
      </c>
      <c r="G565" s="103"/>
      <c r="H565" s="103"/>
      <c r="I565" s="103"/>
      <c r="J565" s="41"/>
    </row>
    <row r="566" spans="1:10" ht="12.75">
      <c r="A566" s="8">
        <v>575</v>
      </c>
      <c r="B566" s="7" t="s">
        <v>53</v>
      </c>
      <c r="C566" s="7" t="s">
        <v>159</v>
      </c>
      <c r="D566" s="7" t="s">
        <v>394</v>
      </c>
      <c r="E566" s="123" t="s">
        <v>395</v>
      </c>
      <c r="F566" s="81">
        <f>F567</f>
        <v>2432</v>
      </c>
      <c r="G566" s="103"/>
      <c r="H566" s="103"/>
      <c r="I566" s="103"/>
      <c r="J566" s="41"/>
    </row>
    <row r="567" spans="1:10" ht="12.75">
      <c r="A567" s="8">
        <v>575</v>
      </c>
      <c r="B567" s="7" t="s">
        <v>53</v>
      </c>
      <c r="C567" s="7" t="s">
        <v>159</v>
      </c>
      <c r="D567" s="7" t="s">
        <v>393</v>
      </c>
      <c r="E567" s="123" t="s">
        <v>396</v>
      </c>
      <c r="F567" s="81">
        <f>F568+F569</f>
        <v>2432</v>
      </c>
      <c r="G567" s="103"/>
      <c r="H567" s="103"/>
      <c r="I567" s="103"/>
      <c r="J567" s="41"/>
    </row>
    <row r="568" spans="1:10" ht="22.5">
      <c r="A568" s="8">
        <v>575</v>
      </c>
      <c r="B568" s="7" t="s">
        <v>53</v>
      </c>
      <c r="C568" s="7" t="s">
        <v>159</v>
      </c>
      <c r="D568" s="7" t="s">
        <v>397</v>
      </c>
      <c r="E568" s="123" t="s">
        <v>398</v>
      </c>
      <c r="F568" s="81">
        <f>174+100</f>
        <v>274</v>
      </c>
      <c r="G568" s="103"/>
      <c r="H568" s="103">
        <v>100</v>
      </c>
      <c r="I568" s="103"/>
      <c r="J568" s="41"/>
    </row>
    <row r="569" spans="1:10" ht="12.75">
      <c r="A569" s="8">
        <v>575</v>
      </c>
      <c r="B569" s="7" t="s">
        <v>53</v>
      </c>
      <c r="C569" s="7" t="s">
        <v>159</v>
      </c>
      <c r="D569" s="7" t="s">
        <v>277</v>
      </c>
      <c r="E569" s="123" t="s">
        <v>278</v>
      </c>
      <c r="F569" s="81">
        <f>2173+85-100</f>
        <v>2158</v>
      </c>
      <c r="G569" s="103"/>
      <c r="H569" s="103">
        <v>-100</v>
      </c>
      <c r="I569" s="103"/>
      <c r="J569" s="41"/>
    </row>
    <row r="570" spans="1:10" s="23" customFormat="1" ht="12.75">
      <c r="A570" s="16">
        <v>575</v>
      </c>
      <c r="B570" s="15" t="s">
        <v>60</v>
      </c>
      <c r="C570" s="16"/>
      <c r="D570" s="15"/>
      <c r="E570" s="118" t="s">
        <v>61</v>
      </c>
      <c r="F570" s="84">
        <f>F571</f>
        <v>1686.9</v>
      </c>
      <c r="G570" s="107"/>
      <c r="H570" s="107"/>
      <c r="I570" s="107"/>
      <c r="J570" s="101"/>
    </row>
    <row r="571" spans="1:10" ht="12.75">
      <c r="A571" s="8">
        <v>575</v>
      </c>
      <c r="B571" s="7" t="s">
        <v>233</v>
      </c>
      <c r="C571" s="8"/>
      <c r="D571" s="7"/>
      <c r="E571" s="123" t="s">
        <v>237</v>
      </c>
      <c r="F571" s="82">
        <f>F572</f>
        <v>1686.9</v>
      </c>
      <c r="G571" s="103"/>
      <c r="H571" s="103"/>
      <c r="I571" s="103"/>
      <c r="J571" s="41"/>
    </row>
    <row r="572" spans="1:10" ht="12.75">
      <c r="A572" s="8">
        <v>575</v>
      </c>
      <c r="B572" s="7" t="s">
        <v>233</v>
      </c>
      <c r="C572" s="8">
        <v>5200000</v>
      </c>
      <c r="D572" s="7"/>
      <c r="E572" s="123" t="s">
        <v>110</v>
      </c>
      <c r="F572" s="82">
        <f>F573</f>
        <v>1686.9</v>
      </c>
      <c r="G572" s="103"/>
      <c r="H572" s="103"/>
      <c r="I572" s="103"/>
      <c r="J572" s="41"/>
    </row>
    <row r="573" spans="1:10" ht="33.75">
      <c r="A573" s="8">
        <v>575</v>
      </c>
      <c r="B573" s="7" t="s">
        <v>233</v>
      </c>
      <c r="C573" s="8">
        <v>5201000</v>
      </c>
      <c r="D573" s="7"/>
      <c r="E573" s="124" t="s">
        <v>174</v>
      </c>
      <c r="F573" s="21">
        <f>F574</f>
        <v>1686.9</v>
      </c>
      <c r="G573" s="104"/>
      <c r="H573" s="104"/>
      <c r="I573" s="104"/>
      <c r="J573" s="41"/>
    </row>
    <row r="574" spans="1:10" ht="22.5">
      <c r="A574" s="8">
        <v>575</v>
      </c>
      <c r="B574" s="7" t="s">
        <v>233</v>
      </c>
      <c r="C574" s="8">
        <v>5201000</v>
      </c>
      <c r="D574" s="7" t="s">
        <v>285</v>
      </c>
      <c r="E574" s="122" t="s">
        <v>286</v>
      </c>
      <c r="F574" s="21">
        <v>1686.9</v>
      </c>
      <c r="G574" s="104"/>
      <c r="H574" s="104"/>
      <c r="I574" s="103"/>
      <c r="J574" s="41"/>
    </row>
    <row r="575" spans="1:10" ht="22.5">
      <c r="A575" s="16">
        <v>592</v>
      </c>
      <c r="B575" s="16"/>
      <c r="C575" s="16"/>
      <c r="D575" s="16"/>
      <c r="E575" s="117" t="s">
        <v>317</v>
      </c>
      <c r="F575" s="16">
        <f>F576+F591+F596</f>
        <v>30441.699999999997</v>
      </c>
      <c r="G575" s="39"/>
      <c r="H575" s="39"/>
      <c r="I575" s="39"/>
      <c r="J575" s="41"/>
    </row>
    <row r="576" spans="1:10" s="23" customFormat="1" ht="12.75">
      <c r="A576" s="16">
        <v>592</v>
      </c>
      <c r="B576" s="15" t="s">
        <v>8</v>
      </c>
      <c r="C576" s="16"/>
      <c r="D576" s="16"/>
      <c r="E576" s="118" t="s">
        <v>27</v>
      </c>
      <c r="F576" s="16">
        <f>F577</f>
        <v>7684.4</v>
      </c>
      <c r="G576" s="39"/>
      <c r="H576" s="39"/>
      <c r="I576" s="39"/>
      <c r="J576" s="101"/>
    </row>
    <row r="577" spans="1:10" s="23" customFormat="1" ht="22.5">
      <c r="A577" s="16">
        <v>592</v>
      </c>
      <c r="B577" s="15" t="s">
        <v>93</v>
      </c>
      <c r="C577" s="16"/>
      <c r="D577" s="16"/>
      <c r="E577" s="118" t="s">
        <v>205</v>
      </c>
      <c r="F577" s="16">
        <f>F578</f>
        <v>7684.4</v>
      </c>
      <c r="G577" s="39"/>
      <c r="H577" s="39"/>
      <c r="I577" s="39"/>
      <c r="J577" s="101"/>
    </row>
    <row r="578" spans="1:10" ht="33.75">
      <c r="A578" s="8">
        <v>592</v>
      </c>
      <c r="B578" s="7" t="s">
        <v>93</v>
      </c>
      <c r="C578" s="7" t="s">
        <v>120</v>
      </c>
      <c r="D578" s="8"/>
      <c r="E578" s="123" t="s">
        <v>142</v>
      </c>
      <c r="F578" s="8">
        <f>F579</f>
        <v>7684.4</v>
      </c>
      <c r="G578" s="40"/>
      <c r="H578" s="40"/>
      <c r="I578" s="40"/>
      <c r="J578" s="41"/>
    </row>
    <row r="579" spans="1:10" ht="12.75">
      <c r="A579" s="8">
        <v>592</v>
      </c>
      <c r="B579" s="7" t="s">
        <v>93</v>
      </c>
      <c r="C579" s="7" t="s">
        <v>124</v>
      </c>
      <c r="D579" s="7"/>
      <c r="E579" s="123" t="s">
        <v>29</v>
      </c>
      <c r="F579" s="21">
        <f>F580+F584+F588</f>
        <v>7684.4</v>
      </c>
      <c r="G579" s="104"/>
      <c r="H579" s="104"/>
      <c r="I579" s="104"/>
      <c r="J579" s="41"/>
    </row>
    <row r="580" spans="1:10" ht="33.75">
      <c r="A580" s="8">
        <v>592</v>
      </c>
      <c r="B580" s="7" t="s">
        <v>93</v>
      </c>
      <c r="C580" s="7" t="s">
        <v>124</v>
      </c>
      <c r="D580" s="7" t="s">
        <v>387</v>
      </c>
      <c r="E580" s="123" t="s">
        <v>388</v>
      </c>
      <c r="F580" s="81">
        <f>F581</f>
        <v>6571.5</v>
      </c>
      <c r="G580" s="103"/>
      <c r="H580" s="103"/>
      <c r="I580" s="103"/>
      <c r="J580" s="41"/>
    </row>
    <row r="581" spans="1:10" ht="12.75">
      <c r="A581" s="8">
        <v>592</v>
      </c>
      <c r="B581" s="7" t="s">
        <v>93</v>
      </c>
      <c r="C581" s="7" t="s">
        <v>124</v>
      </c>
      <c r="D581" s="7" t="s">
        <v>399</v>
      </c>
      <c r="E581" s="123" t="s">
        <v>400</v>
      </c>
      <c r="F581" s="81">
        <f>F582+F583</f>
        <v>6571.5</v>
      </c>
      <c r="G581" s="103"/>
      <c r="H581" s="103"/>
      <c r="I581" s="103"/>
      <c r="J581" s="41"/>
    </row>
    <row r="582" spans="1:10" ht="12.75">
      <c r="A582" s="8">
        <v>592</v>
      </c>
      <c r="B582" s="7" t="s">
        <v>93</v>
      </c>
      <c r="C582" s="7" t="s">
        <v>124</v>
      </c>
      <c r="D582" s="7" t="s">
        <v>401</v>
      </c>
      <c r="E582" s="123" t="s">
        <v>392</v>
      </c>
      <c r="F582" s="81">
        <v>6250</v>
      </c>
      <c r="G582" s="103"/>
      <c r="H582" s="103"/>
      <c r="I582" s="103"/>
      <c r="J582" s="41"/>
    </row>
    <row r="583" spans="1:10" ht="12.75">
      <c r="A583" s="8">
        <v>592</v>
      </c>
      <c r="B583" s="7" t="s">
        <v>93</v>
      </c>
      <c r="C583" s="7" t="s">
        <v>124</v>
      </c>
      <c r="D583" s="7" t="s">
        <v>402</v>
      </c>
      <c r="E583" s="123" t="s">
        <v>403</v>
      </c>
      <c r="F583" s="81">
        <f>277.3+44.2</f>
        <v>321.5</v>
      </c>
      <c r="G583" s="103"/>
      <c r="H583" s="103">
        <v>44.2</v>
      </c>
      <c r="I583" s="103"/>
      <c r="J583" s="41"/>
    </row>
    <row r="584" spans="1:10" ht="12.75">
      <c r="A584" s="8">
        <v>592</v>
      </c>
      <c r="B584" s="7" t="s">
        <v>93</v>
      </c>
      <c r="C584" s="7" t="s">
        <v>124</v>
      </c>
      <c r="D584" s="7" t="s">
        <v>394</v>
      </c>
      <c r="E584" s="123" t="s">
        <v>395</v>
      </c>
      <c r="F584" s="81">
        <f>F585</f>
        <v>1106.9</v>
      </c>
      <c r="G584" s="103"/>
      <c r="H584" s="103"/>
      <c r="I584" s="103"/>
      <c r="J584" s="41"/>
    </row>
    <row r="585" spans="1:10" ht="12.75">
      <c r="A585" s="8">
        <v>592</v>
      </c>
      <c r="B585" s="7" t="s">
        <v>93</v>
      </c>
      <c r="C585" s="7" t="s">
        <v>124</v>
      </c>
      <c r="D585" s="7" t="s">
        <v>393</v>
      </c>
      <c r="E585" s="123" t="s">
        <v>396</v>
      </c>
      <c r="F585" s="81">
        <f>F586+F587</f>
        <v>1106.9</v>
      </c>
      <c r="G585" s="103"/>
      <c r="H585" s="103"/>
      <c r="I585" s="103"/>
      <c r="J585" s="41"/>
    </row>
    <row r="586" spans="1:10" ht="22.5">
      <c r="A586" s="8">
        <v>592</v>
      </c>
      <c r="B586" s="7" t="s">
        <v>93</v>
      </c>
      <c r="C586" s="7" t="s">
        <v>124</v>
      </c>
      <c r="D586" s="7" t="s">
        <v>397</v>
      </c>
      <c r="E586" s="123" t="s">
        <v>398</v>
      </c>
      <c r="F586" s="81">
        <f>327.4+200</f>
        <v>527.4</v>
      </c>
      <c r="G586" s="103"/>
      <c r="H586" s="103">
        <v>200</v>
      </c>
      <c r="I586" s="103"/>
      <c r="J586" s="41"/>
    </row>
    <row r="587" spans="1:10" ht="12.75">
      <c r="A587" s="8">
        <v>592</v>
      </c>
      <c r="B587" s="7" t="s">
        <v>93</v>
      </c>
      <c r="C587" s="7" t="s">
        <v>124</v>
      </c>
      <c r="D587" s="7" t="s">
        <v>277</v>
      </c>
      <c r="E587" s="123" t="s">
        <v>278</v>
      </c>
      <c r="F587" s="81">
        <f>828.7+50-50-249.2</f>
        <v>579.5</v>
      </c>
      <c r="G587" s="103"/>
      <c r="H587" s="103">
        <v>-249.2</v>
      </c>
      <c r="I587" s="103"/>
      <c r="J587" s="41"/>
    </row>
    <row r="588" spans="1:10" ht="12.75">
      <c r="A588" s="8">
        <v>592</v>
      </c>
      <c r="B588" s="7" t="s">
        <v>93</v>
      </c>
      <c r="C588" s="7" t="s">
        <v>124</v>
      </c>
      <c r="D588" s="7" t="s">
        <v>408</v>
      </c>
      <c r="E588" s="122" t="s">
        <v>409</v>
      </c>
      <c r="F588" s="81">
        <f>F589</f>
        <v>6</v>
      </c>
      <c r="G588" s="103"/>
      <c r="H588" s="103"/>
      <c r="I588" s="103"/>
      <c r="J588" s="41"/>
    </row>
    <row r="589" spans="1:10" ht="12.75">
      <c r="A589" s="8">
        <v>592</v>
      </c>
      <c r="B589" s="7" t="s">
        <v>93</v>
      </c>
      <c r="C589" s="7" t="s">
        <v>124</v>
      </c>
      <c r="D589" s="7" t="s">
        <v>410</v>
      </c>
      <c r="E589" s="122" t="s">
        <v>411</v>
      </c>
      <c r="F589" s="81">
        <f>F590</f>
        <v>6</v>
      </c>
      <c r="G589" s="103"/>
      <c r="H589" s="103"/>
      <c r="I589" s="103"/>
      <c r="J589" s="41"/>
    </row>
    <row r="590" spans="1:10" ht="12.75">
      <c r="A590" s="8">
        <v>592</v>
      </c>
      <c r="B590" s="7" t="s">
        <v>93</v>
      </c>
      <c r="C590" s="7" t="s">
        <v>124</v>
      </c>
      <c r="D590" s="7" t="s">
        <v>306</v>
      </c>
      <c r="E590" s="123" t="s">
        <v>307</v>
      </c>
      <c r="F590" s="81">
        <f>1+5</f>
        <v>6</v>
      </c>
      <c r="G590" s="103"/>
      <c r="H590" s="103">
        <v>5</v>
      </c>
      <c r="I590" s="103"/>
      <c r="J590" s="41"/>
    </row>
    <row r="591" spans="1:10" s="23" customFormat="1" ht="12.75">
      <c r="A591" s="16">
        <v>592</v>
      </c>
      <c r="B591" s="15" t="s">
        <v>217</v>
      </c>
      <c r="C591" s="16"/>
      <c r="D591" s="16"/>
      <c r="E591" s="118" t="s">
        <v>94</v>
      </c>
      <c r="F591" s="16">
        <f>F592</f>
        <v>1186.3</v>
      </c>
      <c r="G591" s="39"/>
      <c r="H591" s="39"/>
      <c r="I591" s="39"/>
      <c r="J591" s="101"/>
    </row>
    <row r="592" spans="1:10" s="23" customFormat="1" ht="12.75">
      <c r="A592" s="16">
        <v>592</v>
      </c>
      <c r="B592" s="15" t="s">
        <v>218</v>
      </c>
      <c r="C592" s="16"/>
      <c r="D592" s="16"/>
      <c r="E592" s="118" t="s">
        <v>382</v>
      </c>
      <c r="F592" s="16">
        <f>F593</f>
        <v>1186.3</v>
      </c>
      <c r="G592" s="39"/>
      <c r="H592" s="39"/>
      <c r="I592" s="39"/>
      <c r="J592" s="101"/>
    </row>
    <row r="593" spans="1:10" ht="12.75">
      <c r="A593" s="8">
        <v>592</v>
      </c>
      <c r="B593" s="7" t="s">
        <v>218</v>
      </c>
      <c r="C593" s="7" t="s">
        <v>95</v>
      </c>
      <c r="D593" s="8"/>
      <c r="E593" s="123" t="s">
        <v>96</v>
      </c>
      <c r="F593" s="8">
        <f>F594</f>
        <v>1186.3</v>
      </c>
      <c r="G593" s="40"/>
      <c r="H593" s="40"/>
      <c r="I593" s="40"/>
      <c r="J593" s="41"/>
    </row>
    <row r="594" spans="1:10" ht="12.75">
      <c r="A594" s="8">
        <v>592</v>
      </c>
      <c r="B594" s="7" t="s">
        <v>218</v>
      </c>
      <c r="C594" s="7" t="s">
        <v>127</v>
      </c>
      <c r="D594" s="8"/>
      <c r="E594" s="123" t="s">
        <v>97</v>
      </c>
      <c r="F594" s="21">
        <f>F595</f>
        <v>1186.3</v>
      </c>
      <c r="G594" s="104"/>
      <c r="H594" s="104"/>
      <c r="I594" s="104"/>
      <c r="J594" s="41"/>
    </row>
    <row r="595" spans="1:10" ht="12.75">
      <c r="A595" s="8">
        <v>592</v>
      </c>
      <c r="B595" s="7" t="s">
        <v>218</v>
      </c>
      <c r="C595" s="7" t="s">
        <v>127</v>
      </c>
      <c r="D595" s="7" t="s">
        <v>308</v>
      </c>
      <c r="E595" s="123" t="s">
        <v>309</v>
      </c>
      <c r="F595" s="21">
        <f>600+586.3</f>
        <v>1186.3</v>
      </c>
      <c r="G595" s="104"/>
      <c r="H595" s="104">
        <v>586.3</v>
      </c>
      <c r="I595" s="103"/>
      <c r="J595" s="41"/>
    </row>
    <row r="596" spans="1:10" s="23" customFormat="1" ht="22.5">
      <c r="A596" s="16">
        <v>592</v>
      </c>
      <c r="B596" s="16">
        <v>1400</v>
      </c>
      <c r="C596" s="16"/>
      <c r="D596" s="16"/>
      <c r="E596" s="118" t="s">
        <v>219</v>
      </c>
      <c r="F596" s="16">
        <f>F597+F602</f>
        <v>21571</v>
      </c>
      <c r="G596" s="39"/>
      <c r="H596" s="39"/>
      <c r="I596" s="39"/>
      <c r="J596" s="101"/>
    </row>
    <row r="597" spans="1:10" s="23" customFormat="1" ht="22.5">
      <c r="A597" s="16">
        <v>592</v>
      </c>
      <c r="B597" s="16">
        <v>1401</v>
      </c>
      <c r="C597" s="16"/>
      <c r="D597" s="16"/>
      <c r="E597" s="117" t="s">
        <v>220</v>
      </c>
      <c r="F597" s="16">
        <f>F598</f>
        <v>19571</v>
      </c>
      <c r="G597" s="39"/>
      <c r="H597" s="39"/>
      <c r="I597" s="39"/>
      <c r="J597" s="101"/>
    </row>
    <row r="598" spans="1:10" ht="12.75">
      <c r="A598" s="8">
        <v>592</v>
      </c>
      <c r="B598" s="8">
        <v>1401</v>
      </c>
      <c r="C598" s="8">
        <v>5160000</v>
      </c>
      <c r="D598" s="8"/>
      <c r="E598" s="123" t="s">
        <v>160</v>
      </c>
      <c r="F598" s="8">
        <f>F599</f>
        <v>19571</v>
      </c>
      <c r="G598" s="40"/>
      <c r="H598" s="40"/>
      <c r="I598" s="40"/>
      <c r="J598" s="41"/>
    </row>
    <row r="599" spans="1:10" ht="12.75">
      <c r="A599" s="8">
        <v>592</v>
      </c>
      <c r="B599" s="8">
        <v>1401</v>
      </c>
      <c r="C599" s="8">
        <v>5160100</v>
      </c>
      <c r="D599" s="8"/>
      <c r="E599" s="123" t="s">
        <v>160</v>
      </c>
      <c r="F599" s="21">
        <f>F600</f>
        <v>19571</v>
      </c>
      <c r="G599" s="104"/>
      <c r="H599" s="104"/>
      <c r="I599" s="104"/>
      <c r="J599" s="41"/>
    </row>
    <row r="600" spans="1:10" ht="22.5">
      <c r="A600" s="13">
        <v>592</v>
      </c>
      <c r="B600" s="8">
        <v>1401</v>
      </c>
      <c r="C600" s="13">
        <v>5160130</v>
      </c>
      <c r="D600" s="13"/>
      <c r="E600" s="123" t="s">
        <v>180</v>
      </c>
      <c r="F600" s="22">
        <f>F601</f>
        <v>19571</v>
      </c>
      <c r="G600" s="33"/>
      <c r="H600" s="33"/>
      <c r="I600" s="33"/>
      <c r="J600" s="41"/>
    </row>
    <row r="601" spans="1:10" ht="22.5">
      <c r="A601" s="13">
        <v>592</v>
      </c>
      <c r="B601" s="8">
        <v>1401</v>
      </c>
      <c r="C601" s="13">
        <v>5160130</v>
      </c>
      <c r="D601" s="10" t="s">
        <v>310</v>
      </c>
      <c r="E601" s="123" t="s">
        <v>311</v>
      </c>
      <c r="F601" s="85">
        <f>19680-109</f>
        <v>19571</v>
      </c>
      <c r="G601" s="113"/>
      <c r="H601" s="113"/>
      <c r="I601" s="103"/>
      <c r="J601" s="41"/>
    </row>
    <row r="602" spans="1:10" s="23" customFormat="1" ht="12.75">
      <c r="A602" s="20">
        <v>592</v>
      </c>
      <c r="B602" s="20">
        <v>1402</v>
      </c>
      <c r="C602" s="20"/>
      <c r="D602" s="24"/>
      <c r="E602" s="117" t="s">
        <v>221</v>
      </c>
      <c r="F602" s="86">
        <f>F603+F606</f>
        <v>2000</v>
      </c>
      <c r="G602" s="114"/>
      <c r="H602" s="114"/>
      <c r="I602" s="114"/>
      <c r="J602" s="101"/>
    </row>
    <row r="603" spans="1:10" s="29" customFormat="1" ht="12.75">
      <c r="A603" s="13">
        <v>592</v>
      </c>
      <c r="B603" s="13">
        <v>1402</v>
      </c>
      <c r="C603" s="13">
        <v>5170000</v>
      </c>
      <c r="D603" s="10"/>
      <c r="E603" s="123" t="s">
        <v>171</v>
      </c>
      <c r="F603" s="85">
        <f>F604</f>
        <v>2000</v>
      </c>
      <c r="G603" s="113"/>
      <c r="H603" s="113"/>
      <c r="I603" s="113"/>
      <c r="J603" s="115"/>
    </row>
    <row r="604" spans="1:10" ht="12.75">
      <c r="A604" s="13">
        <v>592</v>
      </c>
      <c r="B604" s="13">
        <v>1402</v>
      </c>
      <c r="C604" s="13">
        <v>5170200</v>
      </c>
      <c r="D604" s="10"/>
      <c r="E604" s="123" t="s">
        <v>172</v>
      </c>
      <c r="F604" s="85">
        <f>F605</f>
        <v>2000</v>
      </c>
      <c r="G604" s="113"/>
      <c r="H604" s="113"/>
      <c r="I604" s="113"/>
      <c r="J604" s="41"/>
    </row>
    <row r="605" spans="1:10" ht="22.5">
      <c r="A605" s="13">
        <v>592</v>
      </c>
      <c r="B605" s="13">
        <v>1402</v>
      </c>
      <c r="C605" s="13">
        <v>5170200</v>
      </c>
      <c r="D605" s="10" t="s">
        <v>312</v>
      </c>
      <c r="E605" s="123" t="s">
        <v>313</v>
      </c>
      <c r="F605" s="85">
        <v>2000</v>
      </c>
      <c r="G605" s="113"/>
      <c r="H605" s="113"/>
      <c r="I605" s="103"/>
      <c r="J605" s="41"/>
    </row>
    <row r="606" spans="1:10" ht="33.75">
      <c r="A606" s="13">
        <v>592</v>
      </c>
      <c r="B606" s="13">
        <v>1402</v>
      </c>
      <c r="C606" s="13">
        <v>5170201</v>
      </c>
      <c r="D606" s="10"/>
      <c r="E606" s="9" t="s">
        <v>327</v>
      </c>
      <c r="F606" s="85">
        <f>F607</f>
        <v>0</v>
      </c>
      <c r="G606" s="113"/>
      <c r="H606" s="113"/>
      <c r="I606" s="103"/>
      <c r="J606" s="41"/>
    </row>
    <row r="607" spans="1:10" ht="22.5">
      <c r="A607" s="13">
        <v>592</v>
      </c>
      <c r="B607" s="13">
        <v>1402</v>
      </c>
      <c r="C607" s="13">
        <v>5170201</v>
      </c>
      <c r="D607" s="10" t="s">
        <v>312</v>
      </c>
      <c r="E607" s="123" t="s">
        <v>313</v>
      </c>
      <c r="F607" s="85">
        <f>6598-6598</f>
        <v>0</v>
      </c>
      <c r="G607" s="113">
        <v>4588</v>
      </c>
      <c r="H607" s="113">
        <v>-6598</v>
      </c>
      <c r="I607" s="103"/>
      <c r="J607" s="41"/>
    </row>
    <row r="608" spans="1:10" ht="12.75">
      <c r="A608" s="30"/>
      <c r="B608" s="30"/>
      <c r="C608" s="31"/>
      <c r="D608" s="31"/>
      <c r="E608" s="32"/>
      <c r="F608" s="30"/>
      <c r="G608" s="41"/>
      <c r="J608" s="41"/>
    </row>
    <row r="609" spans="1:6" ht="12.75">
      <c r="A609" s="30"/>
      <c r="B609" s="30"/>
      <c r="C609" s="31"/>
      <c r="D609" s="31"/>
      <c r="E609" s="32"/>
      <c r="F609" s="30"/>
    </row>
    <row r="610" spans="1:6" ht="12.75">
      <c r="A610" s="30"/>
      <c r="B610" s="30"/>
      <c r="C610" s="30"/>
      <c r="D610" s="30"/>
      <c r="E610" s="32"/>
      <c r="F610" s="33"/>
    </row>
  </sheetData>
  <sheetProtection/>
  <mergeCells count="12">
    <mergeCell ref="E1:F1"/>
    <mergeCell ref="E2:F2"/>
    <mergeCell ref="E3:F3"/>
    <mergeCell ref="E4:F4"/>
    <mergeCell ref="A6:F7"/>
    <mergeCell ref="E5:F5"/>
    <mergeCell ref="A9:A10"/>
    <mergeCell ref="B9:B10"/>
    <mergeCell ref="C9:C10"/>
    <mergeCell ref="D9:D10"/>
    <mergeCell ref="E9:E10"/>
    <mergeCell ref="F9:F10"/>
  </mergeCells>
  <printOptions/>
  <pageMargins left="0.7874015748031497" right="0.3937007874015748" top="0.3937007874015748" bottom="0.3937007874015748" header="0.5118110236220472" footer="0.5118110236220472"/>
  <pageSetup fitToHeight="7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7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5.375" style="77" customWidth="1"/>
    <col min="2" max="2" width="8.00390625" style="77" customWidth="1"/>
    <col min="3" max="3" width="5.00390625" style="77" customWidth="1"/>
    <col min="4" max="4" width="67.75390625" style="77" customWidth="1"/>
    <col min="5" max="5" width="13.125" style="77" customWidth="1"/>
  </cols>
  <sheetData>
    <row r="1" spans="1:5" ht="12.75">
      <c r="A1" s="150"/>
      <c r="B1" s="150"/>
      <c r="C1" s="150"/>
      <c r="D1" s="154" t="s">
        <v>464</v>
      </c>
      <c r="E1" s="154"/>
    </row>
    <row r="2" spans="1:10" ht="12.75">
      <c r="A2" s="150"/>
      <c r="B2" s="150"/>
      <c r="C2" s="150"/>
      <c r="D2" s="154" t="s">
        <v>109</v>
      </c>
      <c r="E2" s="154"/>
      <c r="F2" s="3"/>
      <c r="G2" s="3"/>
      <c r="H2" s="3"/>
      <c r="I2" s="3"/>
      <c r="J2" s="3"/>
    </row>
    <row r="3" spans="1:10" ht="12.75">
      <c r="A3" s="150"/>
      <c r="B3" s="150"/>
      <c r="C3" s="150"/>
      <c r="D3" s="154" t="s">
        <v>469</v>
      </c>
      <c r="E3" s="154"/>
      <c r="F3" s="3"/>
      <c r="G3" s="3"/>
      <c r="H3" s="3"/>
      <c r="I3" s="3"/>
      <c r="J3" s="3"/>
    </row>
    <row r="4" spans="1:10" ht="15" customHeight="1">
      <c r="A4" s="150"/>
      <c r="B4" s="150"/>
      <c r="C4" s="150"/>
      <c r="D4" s="154" t="s">
        <v>457</v>
      </c>
      <c r="E4" s="154"/>
      <c r="F4" s="4"/>
      <c r="G4" s="4"/>
      <c r="H4" s="4"/>
      <c r="I4" s="4"/>
      <c r="J4" s="4"/>
    </row>
    <row r="5" spans="1:10" ht="12.75">
      <c r="A5" s="150"/>
      <c r="B5" s="150"/>
      <c r="C5" s="150"/>
      <c r="D5" s="154" t="s">
        <v>456</v>
      </c>
      <c r="E5" s="154"/>
      <c r="F5" s="4"/>
      <c r="G5" s="4"/>
      <c r="H5" s="4"/>
      <c r="I5" s="4"/>
      <c r="J5" s="4"/>
    </row>
    <row r="6" spans="1:10" ht="12.75">
      <c r="A6" s="150"/>
      <c r="B6" s="150"/>
      <c r="C6" s="150"/>
      <c r="D6" s="154"/>
      <c r="E6" s="154"/>
      <c r="F6" s="4"/>
      <c r="G6" s="4"/>
      <c r="H6" s="4"/>
      <c r="I6" s="4"/>
      <c r="J6" s="4"/>
    </row>
    <row r="7" spans="1:10" ht="12.75">
      <c r="A7" s="149"/>
      <c r="B7" s="149"/>
      <c r="C7" s="149"/>
      <c r="D7" s="149"/>
      <c r="E7" s="149"/>
      <c r="F7" s="4"/>
      <c r="G7" s="4"/>
      <c r="H7" s="4"/>
      <c r="I7" s="4"/>
      <c r="J7" s="4"/>
    </row>
    <row r="8" spans="1:10" ht="12.75">
      <c r="A8" s="164" t="s">
        <v>404</v>
      </c>
      <c r="B8" s="164"/>
      <c r="C8" s="164"/>
      <c r="D8" s="164"/>
      <c r="E8" s="164"/>
      <c r="F8" s="4"/>
      <c r="G8" s="4"/>
      <c r="H8" s="4"/>
      <c r="I8" s="4"/>
      <c r="J8" s="4"/>
    </row>
    <row r="9" spans="1:5" ht="12.75">
      <c r="A9" s="164"/>
      <c r="B9" s="164"/>
      <c r="C9" s="164"/>
      <c r="D9" s="164"/>
      <c r="E9" s="164"/>
    </row>
    <row r="10" spans="1:5" ht="12.75">
      <c r="A10" s="44"/>
      <c r="B10" s="44"/>
      <c r="C10" s="44"/>
      <c r="D10" s="44"/>
      <c r="E10" s="44"/>
    </row>
    <row r="11" spans="1:5" ht="12.75">
      <c r="A11" s="165" t="s">
        <v>1</v>
      </c>
      <c r="B11" s="165" t="s">
        <v>2</v>
      </c>
      <c r="C11" s="165" t="s">
        <v>3</v>
      </c>
      <c r="D11" s="165" t="s">
        <v>4</v>
      </c>
      <c r="E11" s="167" t="s">
        <v>5</v>
      </c>
    </row>
    <row r="12" spans="1:5" ht="12.75">
      <c r="A12" s="166"/>
      <c r="B12" s="166"/>
      <c r="C12" s="166"/>
      <c r="D12" s="166"/>
      <c r="E12" s="168"/>
    </row>
    <row r="13" spans="1:5" ht="12.75">
      <c r="A13" s="58"/>
      <c r="B13" s="58"/>
      <c r="C13" s="58"/>
      <c r="D13" s="59" t="s">
        <v>107</v>
      </c>
      <c r="E13" s="141">
        <f>E14+E146+E185+E237+E266+E338+E437+E487+E505+E517+E522</f>
        <v>270213.72399999993</v>
      </c>
    </row>
    <row r="14" spans="1:5" ht="12.75">
      <c r="A14" s="60" t="s">
        <v>8</v>
      </c>
      <c r="B14" s="60"/>
      <c r="C14" s="60"/>
      <c r="D14" s="54" t="s">
        <v>27</v>
      </c>
      <c r="E14" s="45">
        <f>E15+E21+E27+E59+E83+E87+E78+E56</f>
        <v>41839.3</v>
      </c>
    </row>
    <row r="15" spans="1:5" ht="22.5" customHeight="1">
      <c r="A15" s="61" t="s">
        <v>6</v>
      </c>
      <c r="B15" s="62"/>
      <c r="C15" s="62"/>
      <c r="D15" s="63" t="s">
        <v>114</v>
      </c>
      <c r="E15" s="46">
        <f>E16</f>
        <v>1288</v>
      </c>
    </row>
    <row r="16" spans="1:5" ht="12.75">
      <c r="A16" s="37" t="s">
        <v>6</v>
      </c>
      <c r="B16" s="37" t="s">
        <v>116</v>
      </c>
      <c r="C16" s="37"/>
      <c r="D16" s="35" t="s">
        <v>115</v>
      </c>
      <c r="E16" s="28">
        <f>E17</f>
        <v>1288</v>
      </c>
    </row>
    <row r="17" spans="1:5" ht="33.75">
      <c r="A17" s="12" t="s">
        <v>6</v>
      </c>
      <c r="B17" s="7" t="s">
        <v>116</v>
      </c>
      <c r="C17" s="7" t="s">
        <v>387</v>
      </c>
      <c r="D17" s="123" t="s">
        <v>388</v>
      </c>
      <c r="E17" s="47">
        <f>E18</f>
        <v>1288</v>
      </c>
    </row>
    <row r="18" spans="1:5" ht="12.75">
      <c r="A18" s="18" t="s">
        <v>6</v>
      </c>
      <c r="B18" s="18" t="s">
        <v>116</v>
      </c>
      <c r="C18" s="7" t="s">
        <v>399</v>
      </c>
      <c r="D18" s="123" t="s">
        <v>400</v>
      </c>
      <c r="E18" s="47">
        <f>E19+E20</f>
        <v>1288</v>
      </c>
    </row>
    <row r="19" spans="1:5" ht="12.75">
      <c r="A19" s="7" t="s">
        <v>6</v>
      </c>
      <c r="B19" s="7" t="s">
        <v>116</v>
      </c>
      <c r="C19" s="7" t="s">
        <v>401</v>
      </c>
      <c r="D19" s="123" t="s">
        <v>392</v>
      </c>
      <c r="E19" s="47">
        <f>'Прил.№ 8'!F18</f>
        <v>1249</v>
      </c>
    </row>
    <row r="20" spans="1:5" ht="15" customHeight="1">
      <c r="A20" s="7" t="s">
        <v>6</v>
      </c>
      <c r="B20" s="7" t="s">
        <v>116</v>
      </c>
      <c r="C20" s="7" t="s">
        <v>402</v>
      </c>
      <c r="D20" s="123" t="s">
        <v>403</v>
      </c>
      <c r="E20" s="47">
        <f>'Прил.№ 8'!F19</f>
        <v>39</v>
      </c>
    </row>
    <row r="21" spans="1:5" ht="32.25" customHeight="1">
      <c r="A21" s="61" t="s">
        <v>10</v>
      </c>
      <c r="B21" s="61"/>
      <c r="C21" s="61"/>
      <c r="D21" s="63" t="s">
        <v>118</v>
      </c>
      <c r="E21" s="48">
        <f>E22</f>
        <v>263</v>
      </c>
    </row>
    <row r="22" spans="1:5" ht="14.25" customHeight="1">
      <c r="A22" s="37" t="s">
        <v>10</v>
      </c>
      <c r="B22" s="37" t="s">
        <v>120</v>
      </c>
      <c r="C22" s="37"/>
      <c r="D22" s="35" t="s">
        <v>119</v>
      </c>
      <c r="E22" s="28">
        <f>E23</f>
        <v>263</v>
      </c>
    </row>
    <row r="23" spans="1:5" ht="12.75">
      <c r="A23" s="64" t="s">
        <v>10</v>
      </c>
      <c r="B23" s="64" t="s">
        <v>122</v>
      </c>
      <c r="C23" s="64"/>
      <c r="D23" s="65" t="s">
        <v>123</v>
      </c>
      <c r="E23" s="47">
        <f>E26</f>
        <v>263</v>
      </c>
    </row>
    <row r="24" spans="1:5" ht="33.75">
      <c r="A24" s="12" t="s">
        <v>10</v>
      </c>
      <c r="B24" s="12" t="s">
        <v>122</v>
      </c>
      <c r="C24" s="7" t="s">
        <v>387</v>
      </c>
      <c r="D24" s="123" t="s">
        <v>388</v>
      </c>
      <c r="E24" s="82">
        <f>E25</f>
        <v>263</v>
      </c>
    </row>
    <row r="25" spans="1:5" ht="12.75">
      <c r="A25" s="12" t="s">
        <v>10</v>
      </c>
      <c r="B25" s="12" t="s">
        <v>122</v>
      </c>
      <c r="C25" s="7" t="s">
        <v>399</v>
      </c>
      <c r="D25" s="123" t="s">
        <v>400</v>
      </c>
      <c r="E25" s="82">
        <f>E26</f>
        <v>263</v>
      </c>
    </row>
    <row r="26" spans="1:5" ht="12.75">
      <c r="A26" s="12" t="s">
        <v>10</v>
      </c>
      <c r="B26" s="12" t="s">
        <v>122</v>
      </c>
      <c r="C26" s="7" t="s">
        <v>402</v>
      </c>
      <c r="D26" s="123" t="s">
        <v>403</v>
      </c>
      <c r="E26" s="82">
        <f>'Прил.№ 8'!F25</f>
        <v>263</v>
      </c>
    </row>
    <row r="27" spans="1:5" ht="33.75">
      <c r="A27" s="61" t="s">
        <v>11</v>
      </c>
      <c r="B27" s="61"/>
      <c r="C27" s="61"/>
      <c r="D27" s="63" t="s">
        <v>28</v>
      </c>
      <c r="E27" s="48">
        <f>E28+E46</f>
        <v>22917.2</v>
      </c>
    </row>
    <row r="28" spans="1:5" ht="12.75" customHeight="1">
      <c r="A28" s="37" t="s">
        <v>11</v>
      </c>
      <c r="B28" s="37" t="s">
        <v>120</v>
      </c>
      <c r="C28" s="37"/>
      <c r="D28" s="35" t="s">
        <v>26</v>
      </c>
      <c r="E28" s="28">
        <f>E29+E41</f>
        <v>22597.2</v>
      </c>
    </row>
    <row r="29" spans="1:5" ht="12.75">
      <c r="A29" s="37" t="s">
        <v>11</v>
      </c>
      <c r="B29" s="37" t="s">
        <v>124</v>
      </c>
      <c r="C29" s="37"/>
      <c r="D29" s="35" t="s">
        <v>260</v>
      </c>
      <c r="E29" s="28">
        <f>E30+E34+E38</f>
        <v>21064.2</v>
      </c>
    </row>
    <row r="30" spans="1:5" ht="33.75">
      <c r="A30" s="7" t="s">
        <v>11</v>
      </c>
      <c r="B30" s="7" t="s">
        <v>124</v>
      </c>
      <c r="C30" s="7" t="s">
        <v>387</v>
      </c>
      <c r="D30" s="123" t="s">
        <v>388</v>
      </c>
      <c r="E30" s="81">
        <f>E31</f>
        <v>15240</v>
      </c>
    </row>
    <row r="31" spans="1:5" ht="12.75">
      <c r="A31" s="7" t="s">
        <v>11</v>
      </c>
      <c r="B31" s="7" t="s">
        <v>124</v>
      </c>
      <c r="C31" s="7" t="s">
        <v>399</v>
      </c>
      <c r="D31" s="123" t="s">
        <v>400</v>
      </c>
      <c r="E31" s="81">
        <f>E32+E33</f>
        <v>15240</v>
      </c>
    </row>
    <row r="32" spans="1:5" ht="12.75">
      <c r="A32" s="7" t="s">
        <v>11</v>
      </c>
      <c r="B32" s="7" t="s">
        <v>124</v>
      </c>
      <c r="C32" s="7" t="s">
        <v>401</v>
      </c>
      <c r="D32" s="123" t="s">
        <v>392</v>
      </c>
      <c r="E32" s="81">
        <f>'Прил.№ 8'!F33</f>
        <v>14528</v>
      </c>
    </row>
    <row r="33" spans="1:5" ht="12.75">
      <c r="A33" s="7" t="s">
        <v>11</v>
      </c>
      <c r="B33" s="7" t="s">
        <v>124</v>
      </c>
      <c r="C33" s="7" t="s">
        <v>402</v>
      </c>
      <c r="D33" s="123" t="s">
        <v>403</v>
      </c>
      <c r="E33" s="81">
        <f>'Прил.№ 8'!F34</f>
        <v>712</v>
      </c>
    </row>
    <row r="34" spans="1:5" ht="12.75">
      <c r="A34" s="7" t="s">
        <v>11</v>
      </c>
      <c r="B34" s="7" t="s">
        <v>124</v>
      </c>
      <c r="C34" s="7" t="s">
        <v>394</v>
      </c>
      <c r="D34" s="123" t="s">
        <v>395</v>
      </c>
      <c r="E34" s="81">
        <f>E35</f>
        <v>5819.2</v>
      </c>
    </row>
    <row r="35" spans="1:5" ht="12.75">
      <c r="A35" s="7" t="s">
        <v>11</v>
      </c>
      <c r="B35" s="7" t="s">
        <v>124</v>
      </c>
      <c r="C35" s="7" t="s">
        <v>393</v>
      </c>
      <c r="D35" s="123" t="s">
        <v>396</v>
      </c>
      <c r="E35" s="81">
        <f>E36+E37</f>
        <v>5819.2</v>
      </c>
    </row>
    <row r="36" spans="1:5" ht="22.5">
      <c r="A36" s="7" t="s">
        <v>11</v>
      </c>
      <c r="B36" s="7" t="s">
        <v>124</v>
      </c>
      <c r="C36" s="7" t="s">
        <v>397</v>
      </c>
      <c r="D36" s="123" t="s">
        <v>398</v>
      </c>
      <c r="E36" s="81">
        <f>'Прил.№ 8'!F37</f>
        <v>1234</v>
      </c>
    </row>
    <row r="37" spans="1:5" ht="12.75">
      <c r="A37" s="7" t="s">
        <v>11</v>
      </c>
      <c r="B37" s="7" t="s">
        <v>124</v>
      </c>
      <c r="C37" s="7" t="s">
        <v>277</v>
      </c>
      <c r="D37" s="123" t="s">
        <v>278</v>
      </c>
      <c r="E37" s="81">
        <f>'Прил.№ 8'!F38</f>
        <v>4585.2</v>
      </c>
    </row>
    <row r="38" spans="1:5" ht="12.75">
      <c r="A38" s="7" t="s">
        <v>11</v>
      </c>
      <c r="B38" s="7" t="s">
        <v>124</v>
      </c>
      <c r="C38" s="7" t="s">
        <v>408</v>
      </c>
      <c r="D38" s="122" t="s">
        <v>409</v>
      </c>
      <c r="E38" s="81">
        <f>E39</f>
        <v>5</v>
      </c>
    </row>
    <row r="39" spans="1:5" ht="12.75">
      <c r="A39" s="7" t="s">
        <v>11</v>
      </c>
      <c r="B39" s="7" t="s">
        <v>124</v>
      </c>
      <c r="C39" s="7" t="s">
        <v>410</v>
      </c>
      <c r="D39" s="122" t="s">
        <v>411</v>
      </c>
      <c r="E39" s="81">
        <f>E40</f>
        <v>5</v>
      </c>
    </row>
    <row r="40" spans="1:5" ht="12.75">
      <c r="A40" s="7" t="s">
        <v>11</v>
      </c>
      <c r="B40" s="7" t="s">
        <v>124</v>
      </c>
      <c r="C40" s="7" t="s">
        <v>306</v>
      </c>
      <c r="D40" s="122" t="s">
        <v>307</v>
      </c>
      <c r="E40" s="81">
        <f>'Прил.№ 8'!F41</f>
        <v>5</v>
      </c>
    </row>
    <row r="41" spans="1:5" ht="24.75" customHeight="1">
      <c r="A41" s="37" t="s">
        <v>11</v>
      </c>
      <c r="B41" s="37" t="s">
        <v>175</v>
      </c>
      <c r="C41" s="37"/>
      <c r="D41" s="38" t="s">
        <v>427</v>
      </c>
      <c r="E41" s="28">
        <f>E42</f>
        <v>1533</v>
      </c>
    </row>
    <row r="42" spans="1:5" ht="33.75">
      <c r="A42" s="7" t="s">
        <v>11</v>
      </c>
      <c r="B42" s="7" t="s">
        <v>175</v>
      </c>
      <c r="C42" s="7" t="s">
        <v>387</v>
      </c>
      <c r="D42" s="123" t="s">
        <v>388</v>
      </c>
      <c r="E42" s="81">
        <f>E43</f>
        <v>1533</v>
      </c>
    </row>
    <row r="43" spans="1:5" ht="12.75">
      <c r="A43" s="7" t="s">
        <v>11</v>
      </c>
      <c r="B43" s="7" t="s">
        <v>175</v>
      </c>
      <c r="C43" s="7" t="s">
        <v>399</v>
      </c>
      <c r="D43" s="123" t="s">
        <v>400</v>
      </c>
      <c r="E43" s="81">
        <f>E44+E45</f>
        <v>1533</v>
      </c>
    </row>
    <row r="44" spans="1:5" ht="12.75">
      <c r="A44" s="7" t="s">
        <v>11</v>
      </c>
      <c r="B44" s="7" t="s">
        <v>175</v>
      </c>
      <c r="C44" s="7" t="s">
        <v>401</v>
      </c>
      <c r="D44" s="123" t="s">
        <v>392</v>
      </c>
      <c r="E44" s="81">
        <f>'Прил.№ 8'!F45</f>
        <v>1494</v>
      </c>
    </row>
    <row r="45" spans="1:5" ht="12.75">
      <c r="A45" s="7" t="s">
        <v>11</v>
      </c>
      <c r="B45" s="7" t="s">
        <v>175</v>
      </c>
      <c r="C45" s="7" t="s">
        <v>402</v>
      </c>
      <c r="D45" s="123" t="s">
        <v>403</v>
      </c>
      <c r="E45" s="81">
        <f>'Прил.№ 8'!F46</f>
        <v>39</v>
      </c>
    </row>
    <row r="46" spans="1:5" ht="12.75">
      <c r="A46" s="7" t="s">
        <v>11</v>
      </c>
      <c r="B46" s="7" t="s">
        <v>108</v>
      </c>
      <c r="C46" s="7"/>
      <c r="D46" s="26" t="s">
        <v>110</v>
      </c>
      <c r="E46" s="28">
        <f>E47</f>
        <v>319.99999999999994</v>
      </c>
    </row>
    <row r="47" spans="1:5" ht="22.5">
      <c r="A47" s="7" t="s">
        <v>11</v>
      </c>
      <c r="B47" s="7" t="s">
        <v>266</v>
      </c>
      <c r="C47" s="7"/>
      <c r="D47" s="17" t="s">
        <v>267</v>
      </c>
      <c r="E47" s="28">
        <f>E48+E52</f>
        <v>319.99999999999994</v>
      </c>
    </row>
    <row r="48" spans="1:5" ht="33.75">
      <c r="A48" s="7" t="s">
        <v>11</v>
      </c>
      <c r="B48" s="7" t="s">
        <v>266</v>
      </c>
      <c r="C48" s="7" t="s">
        <v>387</v>
      </c>
      <c r="D48" s="123" t="s">
        <v>388</v>
      </c>
      <c r="E48" s="21">
        <f>E49</f>
        <v>291.59999999999997</v>
      </c>
    </row>
    <row r="49" spans="1:5" ht="12.75">
      <c r="A49" s="7" t="s">
        <v>11</v>
      </c>
      <c r="B49" s="7" t="s">
        <v>266</v>
      </c>
      <c r="C49" s="7" t="s">
        <v>399</v>
      </c>
      <c r="D49" s="123" t="s">
        <v>400</v>
      </c>
      <c r="E49" s="21">
        <f>E50+E51</f>
        <v>291.59999999999997</v>
      </c>
    </row>
    <row r="50" spans="1:5" ht="12.75">
      <c r="A50" s="7" t="s">
        <v>11</v>
      </c>
      <c r="B50" s="7" t="s">
        <v>266</v>
      </c>
      <c r="C50" s="7" t="s">
        <v>401</v>
      </c>
      <c r="D50" s="123" t="s">
        <v>392</v>
      </c>
      <c r="E50" s="21">
        <f>'Прил.№ 8'!F51</f>
        <v>269.9</v>
      </c>
    </row>
    <row r="51" spans="1:5" ht="12.75">
      <c r="A51" s="7" t="s">
        <v>11</v>
      </c>
      <c r="B51" s="7" t="s">
        <v>266</v>
      </c>
      <c r="C51" s="7" t="s">
        <v>402</v>
      </c>
      <c r="D51" s="123" t="s">
        <v>403</v>
      </c>
      <c r="E51" s="21">
        <f>'Прил.№ 8'!F52</f>
        <v>21.7</v>
      </c>
    </row>
    <row r="52" spans="1:5" ht="12.75">
      <c r="A52" s="7" t="s">
        <v>11</v>
      </c>
      <c r="B52" s="7" t="s">
        <v>266</v>
      </c>
      <c r="C52" s="37" t="s">
        <v>394</v>
      </c>
      <c r="D52" s="124" t="s">
        <v>395</v>
      </c>
      <c r="E52" s="21">
        <f>E53</f>
        <v>28.400000000000002</v>
      </c>
    </row>
    <row r="53" spans="1:5" ht="12.75">
      <c r="A53" s="7" t="s">
        <v>11</v>
      </c>
      <c r="B53" s="7" t="s">
        <v>266</v>
      </c>
      <c r="C53" s="37" t="s">
        <v>393</v>
      </c>
      <c r="D53" s="124" t="s">
        <v>396</v>
      </c>
      <c r="E53" s="21">
        <f>E54+E55</f>
        <v>28.400000000000002</v>
      </c>
    </row>
    <row r="54" spans="1:5" ht="22.5">
      <c r="A54" s="7" t="s">
        <v>11</v>
      </c>
      <c r="B54" s="7" t="s">
        <v>266</v>
      </c>
      <c r="C54" s="37" t="s">
        <v>397</v>
      </c>
      <c r="D54" s="124" t="s">
        <v>398</v>
      </c>
      <c r="E54" s="21">
        <f>'Прил.№ 8'!F55</f>
        <v>3.6</v>
      </c>
    </row>
    <row r="55" spans="1:5" ht="12" customHeight="1">
      <c r="A55" s="7" t="s">
        <v>11</v>
      </c>
      <c r="B55" s="7" t="s">
        <v>266</v>
      </c>
      <c r="C55" s="37" t="s">
        <v>277</v>
      </c>
      <c r="D55" s="124" t="s">
        <v>278</v>
      </c>
      <c r="E55" s="21">
        <f>'Прил.№ 8'!F56</f>
        <v>24.8</v>
      </c>
    </row>
    <row r="56" spans="1:5" ht="12.75" hidden="1">
      <c r="A56" s="60" t="s">
        <v>12</v>
      </c>
      <c r="B56" s="60"/>
      <c r="C56" s="60"/>
      <c r="D56" s="54" t="s">
        <v>30</v>
      </c>
      <c r="E56" s="45">
        <f>E57</f>
        <v>0</v>
      </c>
    </row>
    <row r="57" spans="1:5" ht="12.75" hidden="1">
      <c r="A57" s="37" t="s">
        <v>12</v>
      </c>
      <c r="B57" s="37" t="s">
        <v>125</v>
      </c>
      <c r="C57" s="37"/>
      <c r="D57" s="26" t="s">
        <v>144</v>
      </c>
      <c r="E57" s="28">
        <f>E58</f>
        <v>0</v>
      </c>
    </row>
    <row r="58" spans="1:5" ht="12.75" hidden="1">
      <c r="A58" s="64" t="s">
        <v>12</v>
      </c>
      <c r="B58" s="64" t="s">
        <v>125</v>
      </c>
      <c r="C58" s="66" t="s">
        <v>263</v>
      </c>
      <c r="D58" s="38" t="s">
        <v>121</v>
      </c>
      <c r="E58" s="49"/>
    </row>
    <row r="59" spans="1:5" s="23" customFormat="1" ht="22.5">
      <c r="A59" s="15" t="s">
        <v>93</v>
      </c>
      <c r="B59" s="15"/>
      <c r="C59" s="15"/>
      <c r="D59" s="118" t="s">
        <v>205</v>
      </c>
      <c r="E59" s="83">
        <f>E60</f>
        <v>8223.4</v>
      </c>
    </row>
    <row r="60" spans="1:5" ht="12.75">
      <c r="A60" s="7" t="s">
        <v>93</v>
      </c>
      <c r="B60" s="37" t="s">
        <v>120</v>
      </c>
      <c r="C60" s="37"/>
      <c r="D60" s="35" t="s">
        <v>26</v>
      </c>
      <c r="E60" s="81">
        <f>E66+E61</f>
        <v>8223.4</v>
      </c>
    </row>
    <row r="61" spans="1:5" ht="22.5">
      <c r="A61" s="7" t="s">
        <v>93</v>
      </c>
      <c r="B61" s="7" t="s">
        <v>460</v>
      </c>
      <c r="C61" s="7"/>
      <c r="D61" s="122" t="s">
        <v>461</v>
      </c>
      <c r="E61" s="81">
        <f>E62</f>
        <v>487</v>
      </c>
    </row>
    <row r="62" spans="1:5" ht="33.75">
      <c r="A62" s="7" t="s">
        <v>93</v>
      </c>
      <c r="B62" s="7" t="s">
        <v>460</v>
      </c>
      <c r="C62" s="7" t="s">
        <v>387</v>
      </c>
      <c r="D62" s="123" t="s">
        <v>388</v>
      </c>
      <c r="E62" s="81">
        <f>E63</f>
        <v>487</v>
      </c>
    </row>
    <row r="63" spans="1:5" ht="12.75">
      <c r="A63" s="7" t="s">
        <v>93</v>
      </c>
      <c r="B63" s="7" t="s">
        <v>460</v>
      </c>
      <c r="C63" s="7" t="s">
        <v>399</v>
      </c>
      <c r="D63" s="123" t="s">
        <v>400</v>
      </c>
      <c r="E63" s="81">
        <f>E64+E65</f>
        <v>487</v>
      </c>
    </row>
    <row r="64" spans="1:5" ht="12.75">
      <c r="A64" s="7" t="s">
        <v>93</v>
      </c>
      <c r="B64" s="7" t="s">
        <v>460</v>
      </c>
      <c r="C64" s="7" t="s">
        <v>401</v>
      </c>
      <c r="D64" s="123" t="s">
        <v>392</v>
      </c>
      <c r="E64" s="81">
        <f>'Прил.№ 8'!F322</f>
        <v>464</v>
      </c>
    </row>
    <row r="65" spans="1:5" ht="12.75">
      <c r="A65" s="7" t="s">
        <v>93</v>
      </c>
      <c r="B65" s="7" t="s">
        <v>460</v>
      </c>
      <c r="C65" s="7" t="s">
        <v>402</v>
      </c>
      <c r="D65" s="123" t="s">
        <v>403</v>
      </c>
      <c r="E65" s="81">
        <f>'Прил.№ 8'!F323</f>
        <v>23</v>
      </c>
    </row>
    <row r="66" spans="1:5" ht="12.75">
      <c r="A66" s="7" t="s">
        <v>93</v>
      </c>
      <c r="B66" s="7" t="s">
        <v>124</v>
      </c>
      <c r="C66" s="7"/>
      <c r="D66" s="120" t="s">
        <v>29</v>
      </c>
      <c r="E66" s="81">
        <f>E67+E71+E75</f>
        <v>7736.4</v>
      </c>
    </row>
    <row r="67" spans="1:5" ht="39.75" customHeight="1">
      <c r="A67" s="7" t="s">
        <v>93</v>
      </c>
      <c r="B67" s="7" t="s">
        <v>124</v>
      </c>
      <c r="C67" s="7" t="s">
        <v>387</v>
      </c>
      <c r="D67" s="120" t="s">
        <v>388</v>
      </c>
      <c r="E67" s="81">
        <f>E68</f>
        <v>6571.5</v>
      </c>
    </row>
    <row r="68" spans="1:5" ht="12.75">
      <c r="A68" s="7" t="s">
        <v>93</v>
      </c>
      <c r="B68" s="7" t="s">
        <v>124</v>
      </c>
      <c r="C68" s="7" t="s">
        <v>399</v>
      </c>
      <c r="D68" s="123" t="s">
        <v>400</v>
      </c>
      <c r="E68" s="81">
        <f>E69+E70</f>
        <v>6571.5</v>
      </c>
    </row>
    <row r="69" spans="1:5" ht="12.75">
      <c r="A69" s="7" t="s">
        <v>93</v>
      </c>
      <c r="B69" s="7" t="s">
        <v>124</v>
      </c>
      <c r="C69" s="7" t="s">
        <v>401</v>
      </c>
      <c r="D69" s="123" t="s">
        <v>392</v>
      </c>
      <c r="E69" s="81">
        <f>'Прил.№ 8'!F327+'Прил.№ 8'!F582</f>
        <v>6250</v>
      </c>
    </row>
    <row r="70" spans="1:5" ht="12.75">
      <c r="A70" s="7" t="s">
        <v>93</v>
      </c>
      <c r="B70" s="7" t="s">
        <v>124</v>
      </c>
      <c r="C70" s="7" t="s">
        <v>402</v>
      </c>
      <c r="D70" s="123" t="s">
        <v>403</v>
      </c>
      <c r="E70" s="81">
        <f>'Прил.№ 8'!F328+'Прил.№ 8'!F583</f>
        <v>321.5</v>
      </c>
    </row>
    <row r="71" spans="1:5" ht="12.75">
      <c r="A71" s="7" t="s">
        <v>93</v>
      </c>
      <c r="B71" s="7" t="s">
        <v>124</v>
      </c>
      <c r="C71" s="7" t="s">
        <v>394</v>
      </c>
      <c r="D71" s="123" t="s">
        <v>395</v>
      </c>
      <c r="E71" s="81">
        <f>E72</f>
        <v>1158.9</v>
      </c>
    </row>
    <row r="72" spans="1:5" ht="12.75">
      <c r="A72" s="7" t="s">
        <v>93</v>
      </c>
      <c r="B72" s="7" t="s">
        <v>124</v>
      </c>
      <c r="C72" s="7" t="s">
        <v>393</v>
      </c>
      <c r="D72" s="123" t="s">
        <v>396</v>
      </c>
      <c r="E72" s="81">
        <f>E73+E74</f>
        <v>1158.9</v>
      </c>
    </row>
    <row r="73" spans="1:5" ht="22.5">
      <c r="A73" s="7" t="s">
        <v>93</v>
      </c>
      <c r="B73" s="7" t="s">
        <v>124</v>
      </c>
      <c r="C73" s="7" t="s">
        <v>397</v>
      </c>
      <c r="D73" s="123" t="s">
        <v>398</v>
      </c>
      <c r="E73" s="81">
        <f>'Прил.№ 8'!F331+'Прил.№ 8'!F586</f>
        <v>528.9</v>
      </c>
    </row>
    <row r="74" spans="1:5" ht="12.75">
      <c r="A74" s="7" t="s">
        <v>93</v>
      </c>
      <c r="B74" s="7" t="s">
        <v>124</v>
      </c>
      <c r="C74" s="7" t="s">
        <v>277</v>
      </c>
      <c r="D74" s="123" t="s">
        <v>278</v>
      </c>
      <c r="E74" s="81">
        <f>'Прил.№ 8'!F332+'Прил.№ 8'!F587</f>
        <v>630</v>
      </c>
    </row>
    <row r="75" spans="1:5" ht="12.75">
      <c r="A75" s="7" t="s">
        <v>93</v>
      </c>
      <c r="B75" s="7" t="s">
        <v>124</v>
      </c>
      <c r="C75" s="7" t="s">
        <v>408</v>
      </c>
      <c r="D75" s="122" t="s">
        <v>409</v>
      </c>
      <c r="E75" s="81">
        <f>E76</f>
        <v>6</v>
      </c>
    </row>
    <row r="76" spans="1:5" ht="12.75">
      <c r="A76" s="7" t="s">
        <v>93</v>
      </c>
      <c r="B76" s="7" t="s">
        <v>124</v>
      </c>
      <c r="C76" s="7" t="s">
        <v>410</v>
      </c>
      <c r="D76" s="122" t="s">
        <v>411</v>
      </c>
      <c r="E76" s="81">
        <f>E77</f>
        <v>6</v>
      </c>
    </row>
    <row r="77" spans="1:5" ht="12.75">
      <c r="A77" s="7" t="s">
        <v>93</v>
      </c>
      <c r="B77" s="7" t="s">
        <v>124</v>
      </c>
      <c r="C77" s="7" t="s">
        <v>306</v>
      </c>
      <c r="D77" s="123" t="s">
        <v>307</v>
      </c>
      <c r="E77" s="81">
        <f>'Прил.№ 8'!F590</f>
        <v>6</v>
      </c>
    </row>
    <row r="78" spans="1:5" ht="12.75">
      <c r="A78" s="60" t="s">
        <v>418</v>
      </c>
      <c r="B78" s="60"/>
      <c r="C78" s="60"/>
      <c r="D78" s="54" t="s">
        <v>419</v>
      </c>
      <c r="E78" s="45">
        <f>E79</f>
        <v>1000</v>
      </c>
    </row>
    <row r="79" spans="1:5" ht="12.75">
      <c r="A79" s="37" t="s">
        <v>418</v>
      </c>
      <c r="B79" s="37" t="s">
        <v>420</v>
      </c>
      <c r="C79" s="37"/>
      <c r="D79" s="26" t="s">
        <v>421</v>
      </c>
      <c r="E79" s="28">
        <f>E80</f>
        <v>1000</v>
      </c>
    </row>
    <row r="80" spans="1:5" ht="12.75">
      <c r="A80" s="37" t="s">
        <v>418</v>
      </c>
      <c r="B80" s="37" t="s">
        <v>422</v>
      </c>
      <c r="C80" s="145"/>
      <c r="D80" s="26" t="s">
        <v>423</v>
      </c>
      <c r="E80" s="70">
        <f>E82</f>
        <v>1000</v>
      </c>
    </row>
    <row r="81" spans="1:5" ht="12.75" customHeight="1" hidden="1">
      <c r="A81" s="145"/>
      <c r="B81" s="145"/>
      <c r="C81" s="145"/>
      <c r="D81" s="26"/>
      <c r="E81" s="28"/>
    </row>
    <row r="82" spans="1:5" ht="12.75" customHeight="1">
      <c r="A82" s="37" t="s">
        <v>418</v>
      </c>
      <c r="B82" s="37" t="s">
        <v>422</v>
      </c>
      <c r="C82" s="37" t="s">
        <v>264</v>
      </c>
      <c r="D82" s="26" t="s">
        <v>431</v>
      </c>
      <c r="E82" s="28">
        <f>'Прил.№ 8'!F63</f>
        <v>1000</v>
      </c>
    </row>
    <row r="83" spans="1:5" ht="12.75">
      <c r="A83" s="60" t="s">
        <v>126</v>
      </c>
      <c r="B83" s="60"/>
      <c r="C83" s="60"/>
      <c r="D83" s="54" t="s">
        <v>31</v>
      </c>
      <c r="E83" s="45">
        <f>E84</f>
        <v>200</v>
      </c>
    </row>
    <row r="84" spans="1:5" ht="12.75">
      <c r="A84" s="37" t="s">
        <v>126</v>
      </c>
      <c r="B84" s="37" t="s">
        <v>13</v>
      </c>
      <c r="C84" s="37"/>
      <c r="D84" s="35" t="s">
        <v>31</v>
      </c>
      <c r="E84" s="28">
        <f>E86</f>
        <v>200</v>
      </c>
    </row>
    <row r="85" spans="1:5" ht="12.75">
      <c r="A85" s="37" t="s">
        <v>126</v>
      </c>
      <c r="B85" s="37" t="s">
        <v>145</v>
      </c>
      <c r="C85" s="37"/>
      <c r="D85" s="35" t="s">
        <v>128</v>
      </c>
      <c r="E85" s="28">
        <f>E86</f>
        <v>200</v>
      </c>
    </row>
    <row r="86" spans="1:5" ht="12.75">
      <c r="A86" s="37" t="s">
        <v>126</v>
      </c>
      <c r="B86" s="37" t="s">
        <v>145</v>
      </c>
      <c r="C86" s="37" t="s">
        <v>264</v>
      </c>
      <c r="D86" s="35" t="s">
        <v>431</v>
      </c>
      <c r="E86" s="28">
        <f>'Прил.№ 8'!F66</f>
        <v>200</v>
      </c>
    </row>
    <row r="87" spans="1:5" ht="12.75">
      <c r="A87" s="60" t="s">
        <v>206</v>
      </c>
      <c r="B87" s="60"/>
      <c r="C87" s="60"/>
      <c r="D87" s="54" t="s">
        <v>32</v>
      </c>
      <c r="E87" s="45">
        <f>E101+E110+E124+E116+E88</f>
        <v>7947.700000000001</v>
      </c>
    </row>
    <row r="88" spans="1:5" ht="22.5">
      <c r="A88" s="37" t="s">
        <v>206</v>
      </c>
      <c r="B88" s="64" t="s">
        <v>120</v>
      </c>
      <c r="C88" s="64"/>
      <c r="D88" s="26" t="s">
        <v>142</v>
      </c>
      <c r="E88" s="47">
        <f>E89</f>
        <v>2626.6</v>
      </c>
    </row>
    <row r="89" spans="1:5" ht="12.75">
      <c r="A89" s="37" t="s">
        <v>206</v>
      </c>
      <c r="B89" s="64" t="s">
        <v>124</v>
      </c>
      <c r="C89" s="64"/>
      <c r="D89" s="26" t="s">
        <v>29</v>
      </c>
      <c r="E89" s="47">
        <f>E90+E94+E98</f>
        <v>2626.6</v>
      </c>
    </row>
    <row r="90" spans="1:5" ht="33.75">
      <c r="A90" s="7" t="s">
        <v>206</v>
      </c>
      <c r="B90" s="7" t="s">
        <v>124</v>
      </c>
      <c r="C90" s="7" t="s">
        <v>387</v>
      </c>
      <c r="D90" s="123" t="s">
        <v>388</v>
      </c>
      <c r="E90" s="81">
        <f>E91</f>
        <v>2056.615</v>
      </c>
    </row>
    <row r="91" spans="1:5" ht="12.75">
      <c r="A91" s="7" t="s">
        <v>206</v>
      </c>
      <c r="B91" s="7" t="s">
        <v>124</v>
      </c>
      <c r="C91" s="7" t="s">
        <v>399</v>
      </c>
      <c r="D91" s="123" t="s">
        <v>400</v>
      </c>
      <c r="E91" s="81">
        <f>E92+E93</f>
        <v>2056.615</v>
      </c>
    </row>
    <row r="92" spans="1:5" ht="12.75">
      <c r="A92" s="7" t="s">
        <v>206</v>
      </c>
      <c r="B92" s="7" t="s">
        <v>124</v>
      </c>
      <c r="C92" s="7" t="s">
        <v>401</v>
      </c>
      <c r="D92" s="123" t="s">
        <v>392</v>
      </c>
      <c r="E92" s="81">
        <f>'Прил.№ 8'!F74+'Прил.№ 8'!F287</f>
        <v>1976.1999999999998</v>
      </c>
    </row>
    <row r="93" spans="1:5" ht="12.75">
      <c r="A93" s="7" t="s">
        <v>206</v>
      </c>
      <c r="B93" s="7" t="s">
        <v>124</v>
      </c>
      <c r="C93" s="7" t="s">
        <v>402</v>
      </c>
      <c r="D93" s="123" t="s">
        <v>403</v>
      </c>
      <c r="E93" s="81">
        <f>'Прил.№ 8'!F288+'Прил.№ 8'!F75</f>
        <v>80.415</v>
      </c>
    </row>
    <row r="94" spans="1:5" ht="12.75">
      <c r="A94" s="7" t="s">
        <v>206</v>
      </c>
      <c r="B94" s="7" t="s">
        <v>124</v>
      </c>
      <c r="C94" s="7" t="s">
        <v>394</v>
      </c>
      <c r="D94" s="123" t="s">
        <v>395</v>
      </c>
      <c r="E94" s="81">
        <f>E95</f>
        <v>568.985</v>
      </c>
    </row>
    <row r="95" spans="1:5" ht="12.75">
      <c r="A95" s="7" t="s">
        <v>206</v>
      </c>
      <c r="B95" s="7" t="s">
        <v>124</v>
      </c>
      <c r="C95" s="7" t="s">
        <v>393</v>
      </c>
      <c r="D95" s="123" t="s">
        <v>396</v>
      </c>
      <c r="E95" s="81">
        <f>E96+E97</f>
        <v>568.985</v>
      </c>
    </row>
    <row r="96" spans="1:5" ht="22.5">
      <c r="A96" s="7" t="s">
        <v>206</v>
      </c>
      <c r="B96" s="7" t="s">
        <v>124</v>
      </c>
      <c r="C96" s="7" t="s">
        <v>397</v>
      </c>
      <c r="D96" s="123" t="s">
        <v>398</v>
      </c>
      <c r="E96" s="81">
        <f>'Прил.№ 8'!F78+'Прил.№ 8'!F291</f>
        <v>109.78500000000001</v>
      </c>
    </row>
    <row r="97" spans="1:5" ht="12.75">
      <c r="A97" s="7" t="s">
        <v>206</v>
      </c>
      <c r="B97" s="7" t="s">
        <v>124</v>
      </c>
      <c r="C97" s="7" t="s">
        <v>277</v>
      </c>
      <c r="D97" s="123" t="s">
        <v>278</v>
      </c>
      <c r="E97" s="81">
        <f>'Прил.№ 8'!F292+'Прил.№ 8'!F79</f>
        <v>459.2</v>
      </c>
    </row>
    <row r="98" spans="1:5" ht="12.75">
      <c r="A98" s="7" t="s">
        <v>206</v>
      </c>
      <c r="B98" s="7" t="s">
        <v>124</v>
      </c>
      <c r="C98" s="7" t="s">
        <v>408</v>
      </c>
      <c r="D98" s="122" t="s">
        <v>409</v>
      </c>
      <c r="E98" s="81">
        <f>E99</f>
        <v>1</v>
      </c>
    </row>
    <row r="99" spans="1:5" ht="12.75">
      <c r="A99" s="7" t="s">
        <v>206</v>
      </c>
      <c r="B99" s="7" t="s">
        <v>124</v>
      </c>
      <c r="C99" s="7" t="s">
        <v>410</v>
      </c>
      <c r="D99" s="122" t="s">
        <v>411</v>
      </c>
      <c r="E99" s="81">
        <f>E100</f>
        <v>1</v>
      </c>
    </row>
    <row r="100" spans="1:5" ht="12.75">
      <c r="A100" s="7" t="s">
        <v>206</v>
      </c>
      <c r="B100" s="7" t="s">
        <v>124</v>
      </c>
      <c r="C100" s="7" t="s">
        <v>306</v>
      </c>
      <c r="D100" s="122" t="s">
        <v>307</v>
      </c>
      <c r="E100" s="81">
        <f>'Прил.№ 8'!F295</f>
        <v>1</v>
      </c>
    </row>
    <row r="101" spans="1:5" ht="22.5">
      <c r="A101" s="37" t="s">
        <v>206</v>
      </c>
      <c r="B101" s="68" t="s">
        <v>71</v>
      </c>
      <c r="C101" s="68"/>
      <c r="D101" s="26" t="s">
        <v>72</v>
      </c>
      <c r="E101" s="47">
        <f>E102+E106</f>
        <v>820</v>
      </c>
    </row>
    <row r="102" spans="1:5" ht="12.75">
      <c r="A102" s="37" t="s">
        <v>206</v>
      </c>
      <c r="B102" s="68" t="s">
        <v>202</v>
      </c>
      <c r="C102" s="68"/>
      <c r="D102" s="26" t="s">
        <v>203</v>
      </c>
      <c r="E102" s="47">
        <f>E105</f>
        <v>530</v>
      </c>
    </row>
    <row r="103" spans="1:5" ht="12.75">
      <c r="A103" s="37" t="s">
        <v>206</v>
      </c>
      <c r="B103" s="68" t="s">
        <v>202</v>
      </c>
      <c r="C103" s="68" t="s">
        <v>394</v>
      </c>
      <c r="D103" s="124" t="s">
        <v>395</v>
      </c>
      <c r="E103" s="47">
        <f>E104</f>
        <v>530</v>
      </c>
    </row>
    <row r="104" spans="1:5" ht="12.75">
      <c r="A104" s="37" t="s">
        <v>206</v>
      </c>
      <c r="B104" s="68" t="s">
        <v>202</v>
      </c>
      <c r="C104" s="68" t="s">
        <v>393</v>
      </c>
      <c r="D104" s="124" t="s">
        <v>396</v>
      </c>
      <c r="E104" s="47">
        <f>E105</f>
        <v>530</v>
      </c>
    </row>
    <row r="105" spans="1:5" ht="12.75">
      <c r="A105" s="37" t="s">
        <v>206</v>
      </c>
      <c r="B105" s="68" t="s">
        <v>202</v>
      </c>
      <c r="C105" s="68" t="s">
        <v>277</v>
      </c>
      <c r="D105" s="17" t="s">
        <v>278</v>
      </c>
      <c r="E105" s="47">
        <f>'Прил.№ 8'!F338</f>
        <v>530</v>
      </c>
    </row>
    <row r="106" spans="1:5" ht="22.5">
      <c r="A106" s="37" t="s">
        <v>206</v>
      </c>
      <c r="B106" s="68" t="s">
        <v>146</v>
      </c>
      <c r="C106" s="68"/>
      <c r="D106" s="26" t="s">
        <v>73</v>
      </c>
      <c r="E106" s="47">
        <f>E109</f>
        <v>290</v>
      </c>
    </row>
    <row r="107" spans="1:5" ht="12.75">
      <c r="A107" s="37" t="s">
        <v>206</v>
      </c>
      <c r="B107" s="68" t="s">
        <v>146</v>
      </c>
      <c r="C107" s="64" t="s">
        <v>394</v>
      </c>
      <c r="D107" s="124" t="s">
        <v>395</v>
      </c>
      <c r="E107" s="47">
        <f>E108</f>
        <v>290</v>
      </c>
    </row>
    <row r="108" spans="1:5" ht="12.75">
      <c r="A108" s="37" t="s">
        <v>206</v>
      </c>
      <c r="B108" s="68" t="s">
        <v>146</v>
      </c>
      <c r="C108" s="64" t="s">
        <v>393</v>
      </c>
      <c r="D108" s="124" t="s">
        <v>396</v>
      </c>
      <c r="E108" s="47">
        <f>E109</f>
        <v>290</v>
      </c>
    </row>
    <row r="109" spans="1:5" ht="12.75" customHeight="1">
      <c r="A109" s="37" t="s">
        <v>206</v>
      </c>
      <c r="B109" s="37" t="s">
        <v>146</v>
      </c>
      <c r="C109" s="37" t="s">
        <v>277</v>
      </c>
      <c r="D109" s="17" t="s">
        <v>278</v>
      </c>
      <c r="E109" s="47">
        <f>'Прил.№ 8'!F342</f>
        <v>290</v>
      </c>
    </row>
    <row r="110" spans="1:5" ht="25.5" customHeight="1">
      <c r="A110" s="37" t="s">
        <v>206</v>
      </c>
      <c r="B110" s="68" t="s">
        <v>14</v>
      </c>
      <c r="C110" s="68"/>
      <c r="D110" s="26" t="s">
        <v>33</v>
      </c>
      <c r="E110" s="51">
        <f>E111</f>
        <v>35</v>
      </c>
    </row>
    <row r="111" spans="1:5" ht="12.75">
      <c r="A111" s="37" t="s">
        <v>206</v>
      </c>
      <c r="B111" s="69" t="s">
        <v>131</v>
      </c>
      <c r="C111" s="69"/>
      <c r="D111" s="35" t="s">
        <v>34</v>
      </c>
      <c r="E111" s="50">
        <f>E112</f>
        <v>35</v>
      </c>
    </row>
    <row r="112" spans="1:5" ht="12.75">
      <c r="A112" s="37" t="s">
        <v>206</v>
      </c>
      <c r="B112" s="64" t="s">
        <v>186</v>
      </c>
      <c r="C112" s="64"/>
      <c r="D112" s="35" t="s">
        <v>187</v>
      </c>
      <c r="E112" s="47">
        <f>E115</f>
        <v>35</v>
      </c>
    </row>
    <row r="113" spans="1:5" ht="12.75">
      <c r="A113" s="37" t="s">
        <v>206</v>
      </c>
      <c r="B113" s="64" t="s">
        <v>186</v>
      </c>
      <c r="C113" s="64" t="s">
        <v>394</v>
      </c>
      <c r="D113" s="124" t="s">
        <v>395</v>
      </c>
      <c r="E113" s="47">
        <f>E114</f>
        <v>35</v>
      </c>
    </row>
    <row r="114" spans="1:5" ht="12.75">
      <c r="A114" s="37" t="s">
        <v>206</v>
      </c>
      <c r="B114" s="64" t="s">
        <v>186</v>
      </c>
      <c r="C114" s="64" t="s">
        <v>393</v>
      </c>
      <c r="D114" s="124" t="s">
        <v>396</v>
      </c>
      <c r="E114" s="47">
        <f>E115</f>
        <v>35</v>
      </c>
    </row>
    <row r="115" spans="1:5" ht="12.75">
      <c r="A115" s="37" t="s">
        <v>206</v>
      </c>
      <c r="B115" s="64" t="s">
        <v>186</v>
      </c>
      <c r="C115" s="10" t="s">
        <v>277</v>
      </c>
      <c r="D115" s="17" t="s">
        <v>278</v>
      </c>
      <c r="E115" s="47">
        <f>'Прил.№ 8'!F83</f>
        <v>35</v>
      </c>
    </row>
    <row r="116" spans="1:5" ht="12.75">
      <c r="A116" s="37" t="s">
        <v>206</v>
      </c>
      <c r="B116" s="64" t="s">
        <v>108</v>
      </c>
      <c r="C116" s="64"/>
      <c r="D116" s="26" t="s">
        <v>110</v>
      </c>
      <c r="E116" s="47">
        <f>E117</f>
        <v>164.8</v>
      </c>
    </row>
    <row r="117" spans="1:5" ht="33.75">
      <c r="A117" s="37" t="s">
        <v>206</v>
      </c>
      <c r="B117" s="10" t="s">
        <v>242</v>
      </c>
      <c r="C117" s="10"/>
      <c r="D117" s="26" t="s">
        <v>243</v>
      </c>
      <c r="E117" s="47">
        <f>E118+E121</f>
        <v>164.8</v>
      </c>
    </row>
    <row r="118" spans="1:5" ht="33.75">
      <c r="A118" s="7" t="s">
        <v>206</v>
      </c>
      <c r="B118" s="10" t="s">
        <v>242</v>
      </c>
      <c r="C118" s="10" t="s">
        <v>387</v>
      </c>
      <c r="D118" s="123" t="s">
        <v>388</v>
      </c>
      <c r="E118" s="28">
        <f>E119</f>
        <v>101.9</v>
      </c>
    </row>
    <row r="119" spans="1:5" ht="12.75">
      <c r="A119" s="7" t="s">
        <v>206</v>
      </c>
      <c r="B119" s="10" t="s">
        <v>242</v>
      </c>
      <c r="C119" s="10" t="s">
        <v>399</v>
      </c>
      <c r="D119" s="123" t="s">
        <v>400</v>
      </c>
      <c r="E119" s="28">
        <f>E120</f>
        <v>101.9</v>
      </c>
    </row>
    <row r="120" spans="1:5" ht="12.75">
      <c r="A120" s="7" t="s">
        <v>206</v>
      </c>
      <c r="B120" s="10" t="s">
        <v>242</v>
      </c>
      <c r="C120" s="10" t="s">
        <v>401</v>
      </c>
      <c r="D120" s="123" t="s">
        <v>392</v>
      </c>
      <c r="E120" s="28">
        <v>101.9</v>
      </c>
    </row>
    <row r="121" spans="1:5" ht="12.75">
      <c r="A121" s="7" t="s">
        <v>206</v>
      </c>
      <c r="B121" s="10" t="s">
        <v>242</v>
      </c>
      <c r="C121" s="10" t="s">
        <v>394</v>
      </c>
      <c r="D121" s="124" t="s">
        <v>395</v>
      </c>
      <c r="E121" s="28">
        <f>E122</f>
        <v>62.9</v>
      </c>
    </row>
    <row r="122" spans="1:5" ht="12.75">
      <c r="A122" s="7" t="s">
        <v>206</v>
      </c>
      <c r="B122" s="10" t="s">
        <v>242</v>
      </c>
      <c r="C122" s="10" t="s">
        <v>393</v>
      </c>
      <c r="D122" s="124" t="s">
        <v>396</v>
      </c>
      <c r="E122" s="28">
        <f>E123</f>
        <v>62.9</v>
      </c>
    </row>
    <row r="123" spans="1:5" ht="12.75">
      <c r="A123" s="7" t="s">
        <v>206</v>
      </c>
      <c r="B123" s="10" t="s">
        <v>242</v>
      </c>
      <c r="C123" s="10" t="s">
        <v>277</v>
      </c>
      <c r="D123" s="122" t="s">
        <v>278</v>
      </c>
      <c r="E123" s="28">
        <v>62.9</v>
      </c>
    </row>
    <row r="124" spans="1:5" ht="12.75">
      <c r="A124" s="37" t="s">
        <v>206</v>
      </c>
      <c r="B124" s="64" t="s">
        <v>99</v>
      </c>
      <c r="C124" s="64"/>
      <c r="D124" s="65" t="s">
        <v>100</v>
      </c>
      <c r="E124" s="47">
        <f>E125+E128+E130+E132+E136</f>
        <v>4301.3</v>
      </c>
    </row>
    <row r="125" spans="1:5" ht="33.75">
      <c r="A125" s="37" t="s">
        <v>206</v>
      </c>
      <c r="B125" s="68" t="s">
        <v>15</v>
      </c>
      <c r="C125" s="68"/>
      <c r="D125" s="26" t="s">
        <v>436</v>
      </c>
      <c r="E125" s="47">
        <f>E126+E127</f>
        <v>100</v>
      </c>
    </row>
    <row r="126" spans="1:5" ht="12.75">
      <c r="A126" s="37" t="s">
        <v>206</v>
      </c>
      <c r="B126" s="37" t="s">
        <v>15</v>
      </c>
      <c r="C126" s="7" t="s">
        <v>277</v>
      </c>
      <c r="D126" s="17" t="s">
        <v>278</v>
      </c>
      <c r="E126" s="28">
        <f>'Прил.№ 8'!F96</f>
        <v>100</v>
      </c>
    </row>
    <row r="127" spans="1:5" ht="22.5">
      <c r="A127" s="7" t="s">
        <v>206</v>
      </c>
      <c r="B127" s="7" t="s">
        <v>15</v>
      </c>
      <c r="C127" s="7" t="s">
        <v>270</v>
      </c>
      <c r="D127" s="122" t="s">
        <v>272</v>
      </c>
      <c r="E127" s="81">
        <f>'Прил.№ 8'!F97</f>
        <v>0</v>
      </c>
    </row>
    <row r="128" spans="1:5" ht="22.5">
      <c r="A128" s="37" t="s">
        <v>206</v>
      </c>
      <c r="B128" s="37" t="s">
        <v>16</v>
      </c>
      <c r="C128" s="37"/>
      <c r="D128" s="26" t="s">
        <v>112</v>
      </c>
      <c r="E128" s="28">
        <f>E129</f>
        <v>160</v>
      </c>
    </row>
    <row r="129" spans="1:5" ht="12.75">
      <c r="A129" s="37" t="s">
        <v>206</v>
      </c>
      <c r="B129" s="37" t="s">
        <v>16</v>
      </c>
      <c r="C129" s="7" t="s">
        <v>277</v>
      </c>
      <c r="D129" s="17" t="s">
        <v>278</v>
      </c>
      <c r="E129" s="28">
        <f>'Прил.№ 8'!F94</f>
        <v>160</v>
      </c>
    </row>
    <row r="130" spans="1:5" ht="33.75">
      <c r="A130" s="7" t="s">
        <v>206</v>
      </c>
      <c r="B130" s="7" t="s">
        <v>322</v>
      </c>
      <c r="C130" s="7"/>
      <c r="D130" s="17" t="s">
        <v>323</v>
      </c>
      <c r="E130" s="28">
        <f>E131</f>
        <v>0</v>
      </c>
    </row>
    <row r="131" spans="1:5" ht="22.5">
      <c r="A131" s="7" t="s">
        <v>206</v>
      </c>
      <c r="B131" s="7" t="s">
        <v>322</v>
      </c>
      <c r="C131" s="7" t="s">
        <v>268</v>
      </c>
      <c r="D131" s="17" t="s">
        <v>269</v>
      </c>
      <c r="E131" s="28">
        <f>'Прил.№ 8'!F99</f>
        <v>0</v>
      </c>
    </row>
    <row r="132" spans="1:5" ht="22.5">
      <c r="A132" s="37" t="s">
        <v>206</v>
      </c>
      <c r="B132" s="37" t="s">
        <v>428</v>
      </c>
      <c r="C132" s="37"/>
      <c r="D132" s="127" t="s">
        <v>424</v>
      </c>
      <c r="E132" s="28">
        <f>E135</f>
        <v>50</v>
      </c>
    </row>
    <row r="133" spans="1:5" ht="12.75">
      <c r="A133" s="37" t="s">
        <v>206</v>
      </c>
      <c r="B133" s="37" t="s">
        <v>428</v>
      </c>
      <c r="C133" s="7" t="s">
        <v>394</v>
      </c>
      <c r="D133" s="123" t="s">
        <v>395</v>
      </c>
      <c r="E133" s="28">
        <f>E134</f>
        <v>50</v>
      </c>
    </row>
    <row r="134" spans="1:5" ht="12.75">
      <c r="A134" s="37" t="s">
        <v>206</v>
      </c>
      <c r="B134" s="37" t="s">
        <v>428</v>
      </c>
      <c r="C134" s="7" t="s">
        <v>393</v>
      </c>
      <c r="D134" s="123" t="s">
        <v>396</v>
      </c>
      <c r="E134" s="28">
        <f>E135</f>
        <v>50</v>
      </c>
    </row>
    <row r="135" spans="1:5" ht="12.75">
      <c r="A135" s="7" t="s">
        <v>206</v>
      </c>
      <c r="B135" s="7" t="s">
        <v>428</v>
      </c>
      <c r="C135" s="7" t="s">
        <v>277</v>
      </c>
      <c r="D135" s="17" t="s">
        <v>278</v>
      </c>
      <c r="E135" s="28">
        <f>'Прил.№ 8'!F101</f>
        <v>50</v>
      </c>
    </row>
    <row r="136" spans="1:5" ht="22.5">
      <c r="A136" s="7" t="s">
        <v>206</v>
      </c>
      <c r="B136" s="7" t="s">
        <v>454</v>
      </c>
      <c r="C136" s="7"/>
      <c r="D136" s="122" t="s">
        <v>459</v>
      </c>
      <c r="E136" s="81">
        <f>E139+E142+E143+E144</f>
        <v>3991.3</v>
      </c>
    </row>
    <row r="137" spans="1:5" ht="33.75">
      <c r="A137" s="7" t="s">
        <v>206</v>
      </c>
      <c r="B137" s="7" t="s">
        <v>454</v>
      </c>
      <c r="C137" s="7" t="s">
        <v>387</v>
      </c>
      <c r="D137" s="123" t="s">
        <v>388</v>
      </c>
      <c r="E137" s="81">
        <f>E138</f>
        <v>1245.5</v>
      </c>
    </row>
    <row r="138" spans="1:5" ht="12.75">
      <c r="A138" s="7" t="s">
        <v>206</v>
      </c>
      <c r="B138" s="7" t="s">
        <v>454</v>
      </c>
      <c r="C138" s="7" t="s">
        <v>389</v>
      </c>
      <c r="D138" s="123" t="s">
        <v>390</v>
      </c>
      <c r="E138" s="81">
        <f>E139</f>
        <v>1245.5</v>
      </c>
    </row>
    <row r="139" spans="1:5" ht="12.75">
      <c r="A139" s="7" t="s">
        <v>206</v>
      </c>
      <c r="B139" s="7" t="s">
        <v>454</v>
      </c>
      <c r="C139" s="7" t="s">
        <v>391</v>
      </c>
      <c r="D139" s="123" t="s">
        <v>392</v>
      </c>
      <c r="E139" s="81">
        <f>'Прил.№ 8'!F299</f>
        <v>1245.5</v>
      </c>
    </row>
    <row r="140" spans="1:5" ht="12.75">
      <c r="A140" s="7" t="s">
        <v>206</v>
      </c>
      <c r="B140" s="7" t="s">
        <v>454</v>
      </c>
      <c r="C140" s="7" t="s">
        <v>394</v>
      </c>
      <c r="D140" s="123" t="s">
        <v>395</v>
      </c>
      <c r="E140" s="81">
        <f>E141</f>
        <v>1745.8</v>
      </c>
    </row>
    <row r="141" spans="1:5" ht="12.75">
      <c r="A141" s="7" t="s">
        <v>206</v>
      </c>
      <c r="B141" s="7" t="s">
        <v>454</v>
      </c>
      <c r="C141" s="7" t="s">
        <v>393</v>
      </c>
      <c r="D141" s="123" t="s">
        <v>396</v>
      </c>
      <c r="E141" s="81">
        <f>E142+E143</f>
        <v>1745.8</v>
      </c>
    </row>
    <row r="142" spans="1:5" ht="22.5">
      <c r="A142" s="7" t="s">
        <v>206</v>
      </c>
      <c r="B142" s="7" t="s">
        <v>454</v>
      </c>
      <c r="C142" s="7" t="s">
        <v>397</v>
      </c>
      <c r="D142" s="123" t="s">
        <v>398</v>
      </c>
      <c r="E142" s="81">
        <f>'Прил.№ 8'!F302</f>
        <v>68.6</v>
      </c>
    </row>
    <row r="143" spans="1:5" ht="12.75">
      <c r="A143" s="7" t="s">
        <v>206</v>
      </c>
      <c r="B143" s="7" t="s">
        <v>454</v>
      </c>
      <c r="C143" s="7" t="s">
        <v>277</v>
      </c>
      <c r="D143" s="122" t="s">
        <v>278</v>
      </c>
      <c r="E143" s="81">
        <f>'Прил.№ 8'!F303</f>
        <v>1677.2</v>
      </c>
    </row>
    <row r="144" spans="1:5" ht="12.75">
      <c r="A144" s="7" t="s">
        <v>206</v>
      </c>
      <c r="B144" s="7" t="s">
        <v>455</v>
      </c>
      <c r="C144" s="7"/>
      <c r="D144" s="152" t="s">
        <v>458</v>
      </c>
      <c r="E144" s="81">
        <f>E145</f>
        <v>1000</v>
      </c>
    </row>
    <row r="145" spans="1:5" ht="22.5">
      <c r="A145" s="7" t="s">
        <v>206</v>
      </c>
      <c r="B145" s="7" t="s">
        <v>455</v>
      </c>
      <c r="C145" s="7" t="s">
        <v>268</v>
      </c>
      <c r="D145" s="122" t="s">
        <v>347</v>
      </c>
      <c r="E145" s="81">
        <f>'Прил.№ 8'!F103</f>
        <v>1000</v>
      </c>
    </row>
    <row r="146" spans="1:5" ht="12.75">
      <c r="A146" s="60" t="s">
        <v>17</v>
      </c>
      <c r="B146" s="60"/>
      <c r="C146" s="60"/>
      <c r="D146" s="54" t="s">
        <v>35</v>
      </c>
      <c r="E146" s="45">
        <f>E151+E170+E174+E147</f>
        <v>1512.4</v>
      </c>
    </row>
    <row r="147" spans="1:5" ht="12.75">
      <c r="A147" s="15" t="s">
        <v>364</v>
      </c>
      <c r="B147" s="15"/>
      <c r="C147" s="15"/>
      <c r="D147" s="117" t="s">
        <v>365</v>
      </c>
      <c r="E147" s="45">
        <f>E148</f>
        <v>507.9</v>
      </c>
    </row>
    <row r="148" spans="1:5" ht="12.75">
      <c r="A148" s="7" t="s">
        <v>364</v>
      </c>
      <c r="B148" s="7" t="s">
        <v>9</v>
      </c>
      <c r="C148" s="7"/>
      <c r="D148" s="123" t="s">
        <v>26</v>
      </c>
      <c r="E148" s="28">
        <f>E149</f>
        <v>507.9</v>
      </c>
    </row>
    <row r="149" spans="1:5" ht="12.75">
      <c r="A149" s="7" t="s">
        <v>364</v>
      </c>
      <c r="B149" s="7" t="s">
        <v>129</v>
      </c>
      <c r="C149" s="7"/>
      <c r="D149" s="123" t="s">
        <v>36</v>
      </c>
      <c r="E149" s="28">
        <f>E150</f>
        <v>507.9</v>
      </c>
    </row>
    <row r="150" spans="1:5" ht="12.75">
      <c r="A150" s="7" t="s">
        <v>364</v>
      </c>
      <c r="B150" s="12" t="s">
        <v>129</v>
      </c>
      <c r="C150" s="12" t="s">
        <v>263</v>
      </c>
      <c r="D150" s="123" t="s">
        <v>117</v>
      </c>
      <c r="E150" s="28">
        <f>'Прил.№ 8'!F108</f>
        <v>507.9</v>
      </c>
    </row>
    <row r="151" spans="1:5" s="23" customFormat="1" ht="22.5">
      <c r="A151" s="60" t="s">
        <v>19</v>
      </c>
      <c r="B151" s="60"/>
      <c r="C151" s="60"/>
      <c r="D151" s="67" t="str">
        <f>'Прил.№ 8'!E111</f>
        <v>Защита населения и территории от чрезвычайных ситуаций природного и техногенного характера, гражданская оборона</v>
      </c>
      <c r="E151" s="45">
        <f>E161+E167+E152+E164+E178</f>
        <v>1004.5</v>
      </c>
    </row>
    <row r="152" spans="1:5" s="23" customFormat="1" ht="22.5">
      <c r="A152" s="37" t="s">
        <v>19</v>
      </c>
      <c r="B152" s="37" t="s">
        <v>120</v>
      </c>
      <c r="C152" s="37"/>
      <c r="D152" s="26" t="s">
        <v>142</v>
      </c>
      <c r="E152" s="28">
        <f>E153</f>
        <v>135</v>
      </c>
    </row>
    <row r="153" spans="1:5" s="23" customFormat="1" ht="12.75">
      <c r="A153" s="37" t="s">
        <v>19</v>
      </c>
      <c r="B153" s="37" t="s">
        <v>124</v>
      </c>
      <c r="C153" s="37"/>
      <c r="D153" s="26" t="s">
        <v>29</v>
      </c>
      <c r="E153" s="28">
        <f>E154+E157</f>
        <v>135</v>
      </c>
    </row>
    <row r="154" spans="1:5" s="23" customFormat="1" ht="33.75">
      <c r="A154" s="7" t="s">
        <v>19</v>
      </c>
      <c r="B154" s="7" t="s">
        <v>124</v>
      </c>
      <c r="C154" s="12" t="s">
        <v>387</v>
      </c>
      <c r="D154" s="123" t="s">
        <v>388</v>
      </c>
      <c r="E154" s="81">
        <f>E155</f>
        <v>132</v>
      </c>
    </row>
    <row r="155" spans="1:5" s="23" customFormat="1" ht="12.75">
      <c r="A155" s="7" t="s">
        <v>19</v>
      </c>
      <c r="B155" s="7" t="s">
        <v>124</v>
      </c>
      <c r="C155" s="7" t="s">
        <v>399</v>
      </c>
      <c r="D155" s="123" t="s">
        <v>400</v>
      </c>
      <c r="E155" s="81">
        <f>E156</f>
        <v>132</v>
      </c>
    </row>
    <row r="156" spans="1:5" s="23" customFormat="1" ht="12.75">
      <c r="A156" s="7" t="s">
        <v>19</v>
      </c>
      <c r="B156" s="7" t="s">
        <v>124</v>
      </c>
      <c r="C156" s="7" t="s">
        <v>401</v>
      </c>
      <c r="D156" s="123" t="s">
        <v>392</v>
      </c>
      <c r="E156" s="81">
        <f>'Прил.№ 8'!F116</f>
        <v>132</v>
      </c>
    </row>
    <row r="157" spans="1:5" s="23" customFormat="1" ht="12.75">
      <c r="A157" s="7" t="s">
        <v>19</v>
      </c>
      <c r="B157" s="7" t="s">
        <v>124</v>
      </c>
      <c r="C157" s="7" t="s">
        <v>394</v>
      </c>
      <c r="D157" s="123" t="s">
        <v>395</v>
      </c>
      <c r="E157" s="81">
        <f>E158</f>
        <v>3</v>
      </c>
    </row>
    <row r="158" spans="1:5" s="23" customFormat="1" ht="12.75">
      <c r="A158" s="7" t="s">
        <v>19</v>
      </c>
      <c r="B158" s="7" t="s">
        <v>124</v>
      </c>
      <c r="C158" s="7" t="s">
        <v>393</v>
      </c>
      <c r="D158" s="123" t="s">
        <v>396</v>
      </c>
      <c r="E158" s="81">
        <f>E159+E160</f>
        <v>3</v>
      </c>
    </row>
    <row r="159" spans="1:5" s="23" customFormat="1" ht="22.5">
      <c r="A159" s="7" t="s">
        <v>19</v>
      </c>
      <c r="B159" s="7" t="s">
        <v>124</v>
      </c>
      <c r="C159" s="7" t="s">
        <v>397</v>
      </c>
      <c r="D159" s="123" t="s">
        <v>398</v>
      </c>
      <c r="E159" s="81">
        <f>'Прил.№ 8'!F119</f>
        <v>3</v>
      </c>
    </row>
    <row r="160" spans="1:5" s="23" customFormat="1" ht="12.75">
      <c r="A160" s="7" t="s">
        <v>19</v>
      </c>
      <c r="B160" s="7" t="s">
        <v>124</v>
      </c>
      <c r="C160" s="7" t="s">
        <v>277</v>
      </c>
      <c r="D160" s="123" t="s">
        <v>278</v>
      </c>
      <c r="E160" s="81">
        <f>'Прил.№ 8'!F120</f>
        <v>0</v>
      </c>
    </row>
    <row r="161" spans="1:5" ht="22.5">
      <c r="A161" s="37" t="s">
        <v>19</v>
      </c>
      <c r="B161" s="37" t="s">
        <v>20</v>
      </c>
      <c r="C161" s="37"/>
      <c r="D161" s="26" t="s">
        <v>37</v>
      </c>
      <c r="E161" s="28">
        <f>E162</f>
        <v>400</v>
      </c>
    </row>
    <row r="162" spans="1:5" ht="22.5">
      <c r="A162" s="37" t="s">
        <v>19</v>
      </c>
      <c r="B162" s="37" t="s">
        <v>132</v>
      </c>
      <c r="C162" s="37"/>
      <c r="D162" s="26" t="s">
        <v>133</v>
      </c>
      <c r="E162" s="28">
        <f>E163</f>
        <v>400</v>
      </c>
    </row>
    <row r="163" spans="1:5" ht="12.75">
      <c r="A163" s="37" t="s">
        <v>19</v>
      </c>
      <c r="B163" s="37" t="s">
        <v>132</v>
      </c>
      <c r="C163" s="7" t="s">
        <v>277</v>
      </c>
      <c r="D163" s="17" t="s">
        <v>278</v>
      </c>
      <c r="E163" s="28">
        <f>'Прил.№ 8'!F125</f>
        <v>400</v>
      </c>
    </row>
    <row r="164" spans="1:5" ht="0.75" customHeight="1">
      <c r="A164" s="7" t="s">
        <v>19</v>
      </c>
      <c r="B164" s="7" t="s">
        <v>99</v>
      </c>
      <c r="C164" s="7"/>
      <c r="D164" s="17" t="s">
        <v>100</v>
      </c>
      <c r="E164" s="28">
        <f>E165</f>
        <v>0</v>
      </c>
    </row>
    <row r="165" spans="1:5" ht="45" hidden="1">
      <c r="A165" s="7" t="s">
        <v>19</v>
      </c>
      <c r="B165" s="7" t="s">
        <v>320</v>
      </c>
      <c r="C165" s="7"/>
      <c r="D165" s="17" t="s">
        <v>321</v>
      </c>
      <c r="E165" s="28">
        <f>E166</f>
        <v>0</v>
      </c>
    </row>
    <row r="166" spans="1:5" ht="12.75" hidden="1">
      <c r="A166" s="7" t="s">
        <v>19</v>
      </c>
      <c r="B166" s="7" t="s">
        <v>320</v>
      </c>
      <c r="C166" s="7" t="s">
        <v>277</v>
      </c>
      <c r="D166" s="17" t="s">
        <v>278</v>
      </c>
      <c r="E166" s="28">
        <f>'Прил.№ 8'!F128</f>
        <v>0</v>
      </c>
    </row>
    <row r="167" spans="1:5" ht="12.75" hidden="1">
      <c r="A167" s="37" t="s">
        <v>19</v>
      </c>
      <c r="B167" s="37" t="s">
        <v>21</v>
      </c>
      <c r="C167" s="37"/>
      <c r="D167" s="70" t="s">
        <v>38</v>
      </c>
      <c r="E167" s="28">
        <f>E168</f>
        <v>0</v>
      </c>
    </row>
    <row r="168" spans="1:5" ht="22.5" hidden="1">
      <c r="A168" s="37" t="s">
        <v>19</v>
      </c>
      <c r="B168" s="37" t="s">
        <v>134</v>
      </c>
      <c r="C168" s="37"/>
      <c r="D168" s="26" t="s">
        <v>39</v>
      </c>
      <c r="E168" s="28">
        <f>E169</f>
        <v>0</v>
      </c>
    </row>
    <row r="169" spans="1:5" ht="12.75" hidden="1">
      <c r="A169" s="37" t="s">
        <v>19</v>
      </c>
      <c r="B169" s="37" t="s">
        <v>134</v>
      </c>
      <c r="C169" s="7" t="s">
        <v>277</v>
      </c>
      <c r="D169" s="17" t="s">
        <v>278</v>
      </c>
      <c r="E169" s="28">
        <f>'Прил.№ 8'!F131</f>
        <v>0</v>
      </c>
    </row>
    <row r="170" spans="1:5" ht="12.75" hidden="1">
      <c r="A170" s="60" t="s">
        <v>251</v>
      </c>
      <c r="B170" s="19"/>
      <c r="C170" s="19"/>
      <c r="D170" s="92" t="s">
        <v>261</v>
      </c>
      <c r="E170" s="28">
        <f>E171</f>
        <v>0</v>
      </c>
    </row>
    <row r="171" spans="1:5" ht="12.75" hidden="1">
      <c r="A171" s="37" t="s">
        <v>251</v>
      </c>
      <c r="B171" s="12" t="s">
        <v>99</v>
      </c>
      <c r="C171" s="12"/>
      <c r="D171" s="17" t="s">
        <v>100</v>
      </c>
      <c r="E171" s="28">
        <f>E172</f>
        <v>0</v>
      </c>
    </row>
    <row r="172" spans="1:5" ht="22.5" hidden="1">
      <c r="A172" s="37" t="s">
        <v>251</v>
      </c>
      <c r="B172" s="12" t="s">
        <v>319</v>
      </c>
      <c r="C172" s="12"/>
      <c r="D172" s="17" t="s">
        <v>324</v>
      </c>
      <c r="E172" s="28">
        <f>E173</f>
        <v>0</v>
      </c>
    </row>
    <row r="173" spans="1:5" ht="12.75" hidden="1">
      <c r="A173" s="37" t="s">
        <v>251</v>
      </c>
      <c r="B173" s="12" t="s">
        <v>319</v>
      </c>
      <c r="C173" s="7" t="s">
        <v>277</v>
      </c>
      <c r="D173" s="17" t="s">
        <v>278</v>
      </c>
      <c r="E173" s="28">
        <f>'Прил.№ 8'!F135</f>
        <v>0</v>
      </c>
    </row>
    <row r="174" spans="1:5" ht="0.75" customHeight="1">
      <c r="A174" s="15" t="s">
        <v>341</v>
      </c>
      <c r="B174" s="15"/>
      <c r="C174" s="15"/>
      <c r="D174" s="118" t="s">
        <v>342</v>
      </c>
      <c r="E174" s="28">
        <f>E175</f>
        <v>0</v>
      </c>
    </row>
    <row r="175" spans="1:5" ht="12.75" hidden="1">
      <c r="A175" s="12" t="s">
        <v>341</v>
      </c>
      <c r="B175" s="12" t="s">
        <v>99</v>
      </c>
      <c r="C175" s="12"/>
      <c r="D175" s="121" t="s">
        <v>100</v>
      </c>
      <c r="E175" s="28">
        <f>'Прил.№ 8'!F137</f>
        <v>0</v>
      </c>
    </row>
    <row r="176" spans="1:5" ht="22.5" hidden="1">
      <c r="A176" s="7" t="s">
        <v>341</v>
      </c>
      <c r="B176" s="7" t="s">
        <v>18</v>
      </c>
      <c r="C176" s="7"/>
      <c r="D176" s="120" t="s">
        <v>232</v>
      </c>
      <c r="E176" s="28">
        <f>'Прил.№ 8'!F138</f>
        <v>0</v>
      </c>
    </row>
    <row r="177" spans="1:5" ht="12.75" hidden="1">
      <c r="A177" s="12" t="s">
        <v>341</v>
      </c>
      <c r="B177" s="12" t="s">
        <v>18</v>
      </c>
      <c r="C177" s="7" t="s">
        <v>277</v>
      </c>
      <c r="D177" s="122" t="s">
        <v>278</v>
      </c>
      <c r="E177" s="28">
        <f>'Прил.№ 8'!F139</f>
        <v>0</v>
      </c>
    </row>
    <row r="178" spans="1:5" ht="22.5">
      <c r="A178" s="12" t="s">
        <v>19</v>
      </c>
      <c r="B178" s="12" t="s">
        <v>454</v>
      </c>
      <c r="C178" s="7"/>
      <c r="D178" s="122" t="s">
        <v>459</v>
      </c>
      <c r="E178" s="28">
        <f>E179+E182</f>
        <v>469.5</v>
      </c>
    </row>
    <row r="179" spans="1:5" ht="33.75">
      <c r="A179" s="12" t="s">
        <v>19</v>
      </c>
      <c r="B179" s="12" t="s">
        <v>454</v>
      </c>
      <c r="C179" s="7" t="s">
        <v>387</v>
      </c>
      <c r="D179" s="123" t="s">
        <v>388</v>
      </c>
      <c r="E179" s="28">
        <f>E180</f>
        <v>403.4</v>
      </c>
    </row>
    <row r="180" spans="1:5" ht="12.75">
      <c r="A180" s="12" t="s">
        <v>19</v>
      </c>
      <c r="B180" s="12" t="s">
        <v>454</v>
      </c>
      <c r="C180" s="7" t="s">
        <v>389</v>
      </c>
      <c r="D180" s="123" t="s">
        <v>390</v>
      </c>
      <c r="E180" s="28">
        <f>E181</f>
        <v>403.4</v>
      </c>
    </row>
    <row r="181" spans="1:5" ht="12.75">
      <c r="A181" s="12" t="s">
        <v>19</v>
      </c>
      <c r="B181" s="12" t="s">
        <v>454</v>
      </c>
      <c r="C181" s="7" t="s">
        <v>391</v>
      </c>
      <c r="D181" s="123" t="s">
        <v>392</v>
      </c>
      <c r="E181" s="28">
        <f>'Прил.№ 8'!F306</f>
        <v>403.4</v>
      </c>
    </row>
    <row r="182" spans="1:5" ht="12.75">
      <c r="A182" s="12" t="s">
        <v>19</v>
      </c>
      <c r="B182" s="12" t="s">
        <v>454</v>
      </c>
      <c r="C182" s="7" t="s">
        <v>394</v>
      </c>
      <c r="D182" s="123" t="s">
        <v>395</v>
      </c>
      <c r="E182" s="28">
        <f>E183</f>
        <v>66.1</v>
      </c>
    </row>
    <row r="183" spans="1:5" ht="12.75">
      <c r="A183" s="12" t="s">
        <v>19</v>
      </c>
      <c r="B183" s="12" t="s">
        <v>454</v>
      </c>
      <c r="C183" s="7" t="s">
        <v>393</v>
      </c>
      <c r="D183" s="123" t="s">
        <v>396</v>
      </c>
      <c r="E183" s="28">
        <f>E184</f>
        <v>66.1</v>
      </c>
    </row>
    <row r="184" spans="1:5" ht="12.75">
      <c r="A184" s="12" t="s">
        <v>19</v>
      </c>
      <c r="B184" s="12" t="s">
        <v>454</v>
      </c>
      <c r="C184" s="7" t="s">
        <v>397</v>
      </c>
      <c r="D184" s="122" t="s">
        <v>278</v>
      </c>
      <c r="E184" s="28">
        <f>'Прил.№ 8'!F309</f>
        <v>66.1</v>
      </c>
    </row>
    <row r="185" spans="1:5" ht="12.75">
      <c r="A185" s="60" t="s">
        <v>22</v>
      </c>
      <c r="B185" s="60"/>
      <c r="C185" s="60"/>
      <c r="D185" s="71" t="s">
        <v>41</v>
      </c>
      <c r="E185" s="75">
        <f>E186+E202+E220+E210+E193</f>
        <v>3328.1</v>
      </c>
    </row>
    <row r="186" spans="1:5" s="23" customFormat="1" ht="12.75">
      <c r="A186" s="60" t="s">
        <v>23</v>
      </c>
      <c r="B186" s="60"/>
      <c r="C186" s="60"/>
      <c r="D186" s="54" t="s">
        <v>42</v>
      </c>
      <c r="E186" s="45">
        <f>E187</f>
        <v>200</v>
      </c>
    </row>
    <row r="187" spans="1:5" ht="12.75">
      <c r="A187" s="37" t="s">
        <v>23</v>
      </c>
      <c r="B187" s="64" t="s">
        <v>99</v>
      </c>
      <c r="C187" s="64"/>
      <c r="D187" s="65" t="s">
        <v>100</v>
      </c>
      <c r="E187" s="28">
        <f>E188</f>
        <v>200</v>
      </c>
    </row>
    <row r="188" spans="1:5" ht="12.75">
      <c r="A188" s="37" t="s">
        <v>23</v>
      </c>
      <c r="B188" s="37" t="s">
        <v>24</v>
      </c>
      <c r="C188" s="37"/>
      <c r="D188" s="35" t="s">
        <v>429</v>
      </c>
      <c r="E188" s="28">
        <f>E191+E192</f>
        <v>200</v>
      </c>
    </row>
    <row r="189" spans="1:5" ht="12.75">
      <c r="A189" s="37" t="s">
        <v>23</v>
      </c>
      <c r="B189" s="37" t="s">
        <v>24</v>
      </c>
      <c r="C189" s="7" t="s">
        <v>394</v>
      </c>
      <c r="D189" s="123" t="s">
        <v>395</v>
      </c>
      <c r="E189" s="28">
        <f>E190</f>
        <v>200</v>
      </c>
    </row>
    <row r="190" spans="1:5" ht="12.75">
      <c r="A190" s="37" t="s">
        <v>23</v>
      </c>
      <c r="B190" s="37" t="s">
        <v>24</v>
      </c>
      <c r="C190" s="7" t="s">
        <v>393</v>
      </c>
      <c r="D190" s="123" t="s">
        <v>396</v>
      </c>
      <c r="E190" s="28">
        <f>E191</f>
        <v>200</v>
      </c>
    </row>
    <row r="191" spans="1:5" ht="12.75">
      <c r="A191" s="37" t="s">
        <v>23</v>
      </c>
      <c r="B191" s="37" t="s">
        <v>24</v>
      </c>
      <c r="C191" s="7" t="s">
        <v>277</v>
      </c>
      <c r="D191" s="17" t="s">
        <v>278</v>
      </c>
      <c r="E191" s="28">
        <f>'Прил.№ 8'!F144</f>
        <v>200</v>
      </c>
    </row>
    <row r="192" spans="1:5" ht="22.5">
      <c r="A192" s="7" t="s">
        <v>23</v>
      </c>
      <c r="B192" s="7" t="s">
        <v>24</v>
      </c>
      <c r="C192" s="7" t="s">
        <v>270</v>
      </c>
      <c r="D192" s="122" t="s">
        <v>272</v>
      </c>
      <c r="E192" s="28">
        <f>'Прил.№ 8'!F145</f>
        <v>0</v>
      </c>
    </row>
    <row r="193" spans="1:5" ht="12" customHeight="1">
      <c r="A193" s="15" t="s">
        <v>366</v>
      </c>
      <c r="B193" s="15"/>
      <c r="C193" s="15"/>
      <c r="D193" s="125" t="s">
        <v>367</v>
      </c>
      <c r="E193" s="45">
        <f>E197+E194</f>
        <v>300</v>
      </c>
    </row>
    <row r="194" spans="1:5" ht="12.75" hidden="1">
      <c r="A194" s="7" t="s">
        <v>366</v>
      </c>
      <c r="B194" s="7" t="s">
        <v>166</v>
      </c>
      <c r="C194" s="7"/>
      <c r="D194" s="122" t="s">
        <v>198</v>
      </c>
      <c r="E194" s="45">
        <f>'Прил.№ 8'!F147</f>
        <v>0</v>
      </c>
    </row>
    <row r="195" spans="1:5" ht="67.5" hidden="1">
      <c r="A195" s="7" t="s">
        <v>366</v>
      </c>
      <c r="B195" s="7" t="s">
        <v>374</v>
      </c>
      <c r="C195" s="7"/>
      <c r="D195" s="122" t="s">
        <v>375</v>
      </c>
      <c r="E195" s="45">
        <f>'Прил.№ 8'!F148</f>
        <v>0</v>
      </c>
    </row>
    <row r="196" spans="1:5" ht="12.75" hidden="1">
      <c r="A196" s="7" t="s">
        <v>366</v>
      </c>
      <c r="B196" s="7" t="s">
        <v>374</v>
      </c>
      <c r="C196" s="7" t="s">
        <v>277</v>
      </c>
      <c r="D196" s="122" t="s">
        <v>278</v>
      </c>
      <c r="E196" s="45">
        <f>'Прил.№ 8'!F149</f>
        <v>0</v>
      </c>
    </row>
    <row r="197" spans="1:5" ht="12.75">
      <c r="A197" s="7" t="s">
        <v>366</v>
      </c>
      <c r="B197" s="7" t="s">
        <v>99</v>
      </c>
      <c r="C197" s="7"/>
      <c r="D197" s="121" t="s">
        <v>100</v>
      </c>
      <c r="E197" s="28">
        <f>E198</f>
        <v>300</v>
      </c>
    </row>
    <row r="198" spans="1:5" ht="28.5" customHeight="1">
      <c r="A198" s="7" t="s">
        <v>366</v>
      </c>
      <c r="B198" s="7" t="s">
        <v>372</v>
      </c>
      <c r="C198" s="7"/>
      <c r="D198" s="122" t="s">
        <v>373</v>
      </c>
      <c r="E198" s="28">
        <f>E201</f>
        <v>300</v>
      </c>
    </row>
    <row r="199" spans="1:5" ht="12.75" customHeight="1">
      <c r="A199" s="7" t="s">
        <v>366</v>
      </c>
      <c r="B199" s="7" t="s">
        <v>372</v>
      </c>
      <c r="C199" s="7" t="s">
        <v>394</v>
      </c>
      <c r="D199" s="123" t="s">
        <v>395</v>
      </c>
      <c r="E199" s="28">
        <f>E200</f>
        <v>300</v>
      </c>
    </row>
    <row r="200" spans="1:5" ht="13.5" customHeight="1">
      <c r="A200" s="7" t="s">
        <v>366</v>
      </c>
      <c r="B200" s="7" t="s">
        <v>372</v>
      </c>
      <c r="C200" s="7" t="s">
        <v>393</v>
      </c>
      <c r="D200" s="123" t="s">
        <v>396</v>
      </c>
      <c r="E200" s="28">
        <f>E201</f>
        <v>300</v>
      </c>
    </row>
    <row r="201" spans="1:5" ht="12.75">
      <c r="A201" s="7" t="s">
        <v>366</v>
      </c>
      <c r="B201" s="7" t="s">
        <v>372</v>
      </c>
      <c r="C201" s="7" t="s">
        <v>277</v>
      </c>
      <c r="D201" s="122" t="s">
        <v>278</v>
      </c>
      <c r="E201" s="28">
        <f>'Прил.№ 8'!F152</f>
        <v>300</v>
      </c>
    </row>
    <row r="202" spans="1:5" ht="12.75">
      <c r="A202" s="60" t="s">
        <v>25</v>
      </c>
      <c r="B202" s="60"/>
      <c r="C202" s="60"/>
      <c r="D202" s="54" t="s">
        <v>43</v>
      </c>
      <c r="E202" s="45">
        <f>E206+E203</f>
        <v>964.0999999999999</v>
      </c>
    </row>
    <row r="203" spans="1:5" ht="33.75">
      <c r="A203" s="7" t="s">
        <v>25</v>
      </c>
      <c r="B203" s="7" t="s">
        <v>349</v>
      </c>
      <c r="C203" s="7"/>
      <c r="D203" s="121" t="s">
        <v>350</v>
      </c>
      <c r="E203" s="81">
        <f>E204+E205</f>
        <v>0</v>
      </c>
    </row>
    <row r="204" spans="1:5" ht="12.75">
      <c r="A204" s="7" t="s">
        <v>25</v>
      </c>
      <c r="B204" s="7" t="s">
        <v>349</v>
      </c>
      <c r="C204" s="7" t="s">
        <v>277</v>
      </c>
      <c r="D204" s="122" t="s">
        <v>278</v>
      </c>
      <c r="E204" s="81">
        <f>'Прил.№ 8'!F155</f>
        <v>0</v>
      </c>
    </row>
    <row r="205" spans="1:5" ht="22.5">
      <c r="A205" s="7" t="s">
        <v>25</v>
      </c>
      <c r="B205" s="7" t="s">
        <v>349</v>
      </c>
      <c r="C205" s="7" t="s">
        <v>270</v>
      </c>
      <c r="D205" s="123" t="s">
        <v>272</v>
      </c>
      <c r="E205" s="81">
        <f>'Прил.№ 8'!F156</f>
        <v>0</v>
      </c>
    </row>
    <row r="206" spans="1:5" ht="12.75">
      <c r="A206" s="37" t="s">
        <v>25</v>
      </c>
      <c r="B206" s="37" t="s">
        <v>99</v>
      </c>
      <c r="C206" s="37"/>
      <c r="D206" s="65" t="s">
        <v>100</v>
      </c>
      <c r="E206" s="28">
        <f>E207</f>
        <v>964.0999999999999</v>
      </c>
    </row>
    <row r="207" spans="1:5" ht="22.5">
      <c r="A207" s="37" t="s">
        <v>25</v>
      </c>
      <c r="B207" s="37" t="s">
        <v>444</v>
      </c>
      <c r="C207" s="37"/>
      <c r="D207" s="38" t="s">
        <v>437</v>
      </c>
      <c r="E207" s="28">
        <f>E208+E209</f>
        <v>964.0999999999999</v>
      </c>
    </row>
    <row r="208" spans="1:5" ht="22.5">
      <c r="A208" s="37" t="s">
        <v>25</v>
      </c>
      <c r="B208" s="37" t="s">
        <v>444</v>
      </c>
      <c r="C208" s="7" t="s">
        <v>270</v>
      </c>
      <c r="D208" s="9" t="s">
        <v>272</v>
      </c>
      <c r="E208" s="28">
        <f>'Прил.№ 8'!F159</f>
        <v>964.0999999999999</v>
      </c>
    </row>
    <row r="209" spans="1:5" ht="12.75">
      <c r="A209" s="37" t="s">
        <v>25</v>
      </c>
      <c r="B209" s="37" t="s">
        <v>444</v>
      </c>
      <c r="C209" s="7" t="s">
        <v>277</v>
      </c>
      <c r="D209" s="17" t="s">
        <v>278</v>
      </c>
      <c r="E209" s="28">
        <f>'Прил.№ 8'!F160</f>
        <v>0</v>
      </c>
    </row>
    <row r="210" spans="1:5" ht="12.75">
      <c r="A210" s="15" t="s">
        <v>222</v>
      </c>
      <c r="B210" s="15"/>
      <c r="C210" s="15"/>
      <c r="D210" s="92" t="s">
        <v>223</v>
      </c>
      <c r="E210" s="45">
        <f>E215+E211</f>
        <v>1417</v>
      </c>
    </row>
    <row r="211" spans="1:5" ht="12.75" hidden="1">
      <c r="A211" s="7" t="s">
        <v>222</v>
      </c>
      <c r="B211" s="7" t="s">
        <v>166</v>
      </c>
      <c r="C211" s="7"/>
      <c r="D211" s="122" t="s">
        <v>198</v>
      </c>
      <c r="E211" s="28">
        <f>'Прил.№ 8'!F162</f>
        <v>0</v>
      </c>
    </row>
    <row r="212" spans="1:5" ht="12.75" hidden="1">
      <c r="A212" s="7" t="s">
        <v>222</v>
      </c>
      <c r="B212" s="7" t="s">
        <v>343</v>
      </c>
      <c r="C212" s="7"/>
      <c r="D212" s="122" t="s">
        <v>344</v>
      </c>
      <c r="E212" s="28">
        <f>'Прил.№ 8'!F163</f>
        <v>0</v>
      </c>
    </row>
    <row r="213" spans="1:5" ht="12.75" hidden="1">
      <c r="A213" s="7" t="s">
        <v>222</v>
      </c>
      <c r="B213" s="7" t="s">
        <v>345</v>
      </c>
      <c r="C213" s="7"/>
      <c r="D213" s="122" t="s">
        <v>346</v>
      </c>
      <c r="E213" s="28">
        <f>'Прил.№ 8'!F164</f>
        <v>0</v>
      </c>
    </row>
    <row r="214" spans="1:5" ht="22.5" hidden="1">
      <c r="A214" s="7" t="s">
        <v>222</v>
      </c>
      <c r="B214" s="7" t="s">
        <v>345</v>
      </c>
      <c r="C214" s="7" t="s">
        <v>268</v>
      </c>
      <c r="D214" s="122" t="s">
        <v>347</v>
      </c>
      <c r="E214" s="28">
        <f>'Прил.№ 8'!F165</f>
        <v>0</v>
      </c>
    </row>
    <row r="215" spans="1:5" ht="12.75">
      <c r="A215" s="7" t="s">
        <v>222</v>
      </c>
      <c r="B215" s="7" t="s">
        <v>99</v>
      </c>
      <c r="C215" s="7"/>
      <c r="D215" s="14" t="s">
        <v>100</v>
      </c>
      <c r="E215" s="28">
        <f>E216</f>
        <v>1417</v>
      </c>
    </row>
    <row r="216" spans="1:5" ht="22.5">
      <c r="A216" s="7" t="s">
        <v>222</v>
      </c>
      <c r="B216" s="37" t="s">
        <v>443</v>
      </c>
      <c r="C216" s="37"/>
      <c r="D216" s="38" t="s">
        <v>446</v>
      </c>
      <c r="E216" s="28">
        <f>E218+E217+E219</f>
        <v>1417</v>
      </c>
    </row>
    <row r="217" spans="1:5" ht="12.75">
      <c r="A217" s="7" t="s">
        <v>222</v>
      </c>
      <c r="B217" s="7" t="s">
        <v>443</v>
      </c>
      <c r="C217" s="7" t="s">
        <v>277</v>
      </c>
      <c r="D217" s="122" t="s">
        <v>278</v>
      </c>
      <c r="E217" s="82">
        <f>'Прил.№ 8'!F168</f>
        <v>200</v>
      </c>
    </row>
    <row r="218" spans="1:5" ht="22.5">
      <c r="A218" s="7" t="s">
        <v>222</v>
      </c>
      <c r="B218" s="91" t="s">
        <v>443</v>
      </c>
      <c r="C218" s="7" t="s">
        <v>268</v>
      </c>
      <c r="D218" s="17" t="s">
        <v>347</v>
      </c>
      <c r="E218" s="28">
        <f>'Прил.№ 8'!F169</f>
        <v>0</v>
      </c>
    </row>
    <row r="219" spans="1:5" ht="22.5">
      <c r="A219" s="7" t="s">
        <v>222</v>
      </c>
      <c r="B219" s="7" t="s">
        <v>443</v>
      </c>
      <c r="C219" s="7" t="s">
        <v>270</v>
      </c>
      <c r="D219" s="123" t="s">
        <v>272</v>
      </c>
      <c r="E219" s="82">
        <f>'Прил.№ 8'!F174</f>
        <v>1217</v>
      </c>
    </row>
    <row r="220" spans="1:6" ht="12.75">
      <c r="A220" s="60" t="s">
        <v>136</v>
      </c>
      <c r="B220" s="60"/>
      <c r="C220" s="60"/>
      <c r="D220" s="54" t="s">
        <v>44</v>
      </c>
      <c r="E220" s="75">
        <f>E221+E226</f>
        <v>447</v>
      </c>
      <c r="F220" s="23"/>
    </row>
    <row r="221" spans="1:6" s="23" customFormat="1" ht="12.75">
      <c r="A221" s="7" t="s">
        <v>136</v>
      </c>
      <c r="B221" s="7" t="s">
        <v>449</v>
      </c>
      <c r="C221" s="7"/>
      <c r="D221" s="121" t="s">
        <v>450</v>
      </c>
      <c r="E221" s="28">
        <f>E222</f>
        <v>297</v>
      </c>
      <c r="F221"/>
    </row>
    <row r="222" spans="1:5" ht="12.75">
      <c r="A222" s="7" t="s">
        <v>136</v>
      </c>
      <c r="B222" s="7" t="s">
        <v>451</v>
      </c>
      <c r="C222" s="7"/>
      <c r="D222" s="123" t="s">
        <v>452</v>
      </c>
      <c r="E222" s="47">
        <f>E225</f>
        <v>297</v>
      </c>
    </row>
    <row r="223" spans="1:5" ht="12.75">
      <c r="A223" s="7" t="s">
        <v>136</v>
      </c>
      <c r="B223" s="7" t="s">
        <v>451</v>
      </c>
      <c r="C223" s="10" t="s">
        <v>394</v>
      </c>
      <c r="D223" s="123" t="s">
        <v>395</v>
      </c>
      <c r="E223" s="47">
        <f>E224</f>
        <v>297</v>
      </c>
    </row>
    <row r="224" spans="1:5" ht="12.75">
      <c r="A224" s="7" t="s">
        <v>136</v>
      </c>
      <c r="B224" s="7" t="s">
        <v>451</v>
      </c>
      <c r="C224" s="10" t="s">
        <v>393</v>
      </c>
      <c r="D224" s="123" t="s">
        <v>396</v>
      </c>
      <c r="E224" s="47">
        <f>E225</f>
        <v>297</v>
      </c>
    </row>
    <row r="225" spans="1:5" ht="12.75">
      <c r="A225" s="37" t="s">
        <v>136</v>
      </c>
      <c r="B225" s="7" t="s">
        <v>451</v>
      </c>
      <c r="C225" s="7" t="s">
        <v>277</v>
      </c>
      <c r="D225" s="17" t="s">
        <v>278</v>
      </c>
      <c r="E225" s="47">
        <f>'Прил.№ 8'!F349</f>
        <v>297</v>
      </c>
    </row>
    <row r="226" spans="1:5" ht="12.75">
      <c r="A226" s="37" t="s">
        <v>136</v>
      </c>
      <c r="B226" s="64" t="s">
        <v>99</v>
      </c>
      <c r="C226" s="64"/>
      <c r="D226" s="25" t="s">
        <v>100</v>
      </c>
      <c r="E226" s="98">
        <f>E227+E229+E233</f>
        <v>150</v>
      </c>
    </row>
    <row r="227" spans="1:5" ht="12" customHeight="1">
      <c r="A227" s="37" t="s">
        <v>136</v>
      </c>
      <c r="B227" s="37" t="s">
        <v>45</v>
      </c>
      <c r="C227" s="7"/>
      <c r="D227" s="26" t="s">
        <v>271</v>
      </c>
      <c r="E227" s="28">
        <f>E228</f>
        <v>0</v>
      </c>
    </row>
    <row r="228" spans="1:5" ht="22.5" hidden="1">
      <c r="A228" s="37" t="s">
        <v>136</v>
      </c>
      <c r="B228" s="37" t="s">
        <v>45</v>
      </c>
      <c r="C228" s="7" t="s">
        <v>270</v>
      </c>
      <c r="D228" s="9" t="s">
        <v>272</v>
      </c>
      <c r="E228" s="28">
        <f>'Прил.№ 8'!F173</f>
        <v>0</v>
      </c>
    </row>
    <row r="229" spans="1:5" ht="12.75" hidden="1">
      <c r="A229" s="52" t="s">
        <v>136</v>
      </c>
      <c r="B229" s="37">
        <v>7950800</v>
      </c>
      <c r="C229" s="52"/>
      <c r="D229" s="87" t="s">
        <v>435</v>
      </c>
      <c r="E229" s="52">
        <f>E232</f>
        <v>50</v>
      </c>
    </row>
    <row r="230" spans="1:5" ht="12.75">
      <c r="A230" s="52">
        <v>412</v>
      </c>
      <c r="B230" s="37" t="s">
        <v>170</v>
      </c>
      <c r="C230" s="37">
        <v>200</v>
      </c>
      <c r="D230" s="123" t="s">
        <v>395</v>
      </c>
      <c r="E230" s="52">
        <f>E231</f>
        <v>50</v>
      </c>
    </row>
    <row r="231" spans="1:5" ht="12.75">
      <c r="A231" s="52">
        <v>412</v>
      </c>
      <c r="B231" s="37" t="s">
        <v>170</v>
      </c>
      <c r="C231" s="37">
        <v>240</v>
      </c>
      <c r="D231" s="123" t="s">
        <v>396</v>
      </c>
      <c r="E231" s="52">
        <f>E232</f>
        <v>50</v>
      </c>
    </row>
    <row r="232" spans="1:5" ht="12.75">
      <c r="A232" s="52" t="s">
        <v>136</v>
      </c>
      <c r="B232" s="37">
        <v>7950800</v>
      </c>
      <c r="C232" s="7" t="s">
        <v>277</v>
      </c>
      <c r="D232" s="17" t="s">
        <v>278</v>
      </c>
      <c r="E232" s="52">
        <f>'Прил.№ 8'!F360</f>
        <v>50</v>
      </c>
    </row>
    <row r="233" spans="1:5" ht="22.5">
      <c r="A233" s="7" t="s">
        <v>136</v>
      </c>
      <c r="B233" s="7" t="s">
        <v>351</v>
      </c>
      <c r="C233" s="7"/>
      <c r="D233" s="123" t="s">
        <v>352</v>
      </c>
      <c r="E233" s="81">
        <f>E236</f>
        <v>100</v>
      </c>
    </row>
    <row r="234" spans="1:5" ht="12.75">
      <c r="A234" s="7" t="s">
        <v>136</v>
      </c>
      <c r="B234" s="7" t="s">
        <v>351</v>
      </c>
      <c r="C234" s="7" t="s">
        <v>394</v>
      </c>
      <c r="D234" s="123" t="s">
        <v>395</v>
      </c>
      <c r="E234" s="81">
        <f>E235</f>
        <v>100</v>
      </c>
    </row>
    <row r="235" spans="1:5" ht="12.75">
      <c r="A235" s="7" t="s">
        <v>136</v>
      </c>
      <c r="B235" s="7" t="s">
        <v>351</v>
      </c>
      <c r="C235" s="7" t="s">
        <v>393</v>
      </c>
      <c r="D235" s="123" t="s">
        <v>396</v>
      </c>
      <c r="E235" s="81">
        <f>E236</f>
        <v>100</v>
      </c>
    </row>
    <row r="236" spans="1:5" ht="12.75">
      <c r="A236" s="7" t="s">
        <v>136</v>
      </c>
      <c r="B236" s="7" t="s">
        <v>351</v>
      </c>
      <c r="C236" s="7" t="s">
        <v>277</v>
      </c>
      <c r="D236" s="123" t="s">
        <v>278</v>
      </c>
      <c r="E236" s="81">
        <f>'Прил.№ 8'!F314</f>
        <v>100</v>
      </c>
    </row>
    <row r="237" spans="1:6" ht="12.75">
      <c r="A237" s="60" t="s">
        <v>181</v>
      </c>
      <c r="B237" s="60"/>
      <c r="C237" s="60"/>
      <c r="D237" s="67" t="s">
        <v>183</v>
      </c>
      <c r="E237" s="45">
        <f>E242+E251+E238</f>
        <v>120</v>
      </c>
      <c r="F237" s="23"/>
    </row>
    <row r="238" spans="1:5" s="23" customFormat="1" ht="12.75">
      <c r="A238" s="15" t="s">
        <v>328</v>
      </c>
      <c r="B238" s="15"/>
      <c r="C238" s="15"/>
      <c r="D238" s="118" t="s">
        <v>329</v>
      </c>
      <c r="E238" s="45">
        <f>E239</f>
        <v>0</v>
      </c>
    </row>
    <row r="239" spans="1:5" s="23" customFormat="1" ht="12.75" hidden="1">
      <c r="A239" s="7" t="s">
        <v>328</v>
      </c>
      <c r="B239" s="7" t="s">
        <v>330</v>
      </c>
      <c r="C239" s="7"/>
      <c r="D239" s="120" t="s">
        <v>331</v>
      </c>
      <c r="E239" s="45">
        <f>E240</f>
        <v>0</v>
      </c>
    </row>
    <row r="240" spans="1:5" s="23" customFormat="1" ht="33.75" hidden="1">
      <c r="A240" s="7" t="s">
        <v>328</v>
      </c>
      <c r="B240" s="7" t="s">
        <v>339</v>
      </c>
      <c r="C240" s="7"/>
      <c r="D240" s="120" t="s">
        <v>340</v>
      </c>
      <c r="E240" s="45">
        <f>E241</f>
        <v>0</v>
      </c>
    </row>
    <row r="241" spans="1:5" s="23" customFormat="1" ht="27" customHeight="1" hidden="1">
      <c r="A241" s="7" t="s">
        <v>328</v>
      </c>
      <c r="B241" s="7" t="s">
        <v>339</v>
      </c>
      <c r="C241" s="7" t="s">
        <v>270</v>
      </c>
      <c r="D241" s="123" t="s">
        <v>272</v>
      </c>
      <c r="E241" s="45">
        <f>'Прил.№ 8'!F179</f>
        <v>0</v>
      </c>
    </row>
    <row r="242" spans="1:5" s="23" customFormat="1" ht="12.75" hidden="1">
      <c r="A242" s="60" t="s">
        <v>182</v>
      </c>
      <c r="B242" s="60"/>
      <c r="C242" s="60"/>
      <c r="D242" s="67" t="s">
        <v>184</v>
      </c>
      <c r="E242" s="45">
        <f>E243</f>
        <v>120</v>
      </c>
    </row>
    <row r="243" spans="1:6" s="23" customFormat="1" ht="12.75">
      <c r="A243" s="37" t="s">
        <v>182</v>
      </c>
      <c r="B243" s="37" t="s">
        <v>99</v>
      </c>
      <c r="C243" s="37"/>
      <c r="D243" s="25" t="s">
        <v>100</v>
      </c>
      <c r="E243" s="28">
        <f>E244+E248+E249</f>
        <v>120</v>
      </c>
      <c r="F243" s="36"/>
    </row>
    <row r="244" spans="1:5" s="36" customFormat="1" ht="22.5">
      <c r="A244" s="37" t="s">
        <v>182</v>
      </c>
      <c r="B244" s="37" t="s">
        <v>445</v>
      </c>
      <c r="C244" s="37"/>
      <c r="D244" s="88" t="s">
        <v>434</v>
      </c>
      <c r="E244" s="28">
        <f>E247</f>
        <v>120</v>
      </c>
    </row>
    <row r="245" spans="1:5" s="36" customFormat="1" ht="12.75">
      <c r="A245" s="37" t="s">
        <v>182</v>
      </c>
      <c r="B245" s="37" t="s">
        <v>445</v>
      </c>
      <c r="C245" s="7" t="s">
        <v>394</v>
      </c>
      <c r="D245" s="123" t="s">
        <v>395</v>
      </c>
      <c r="E245" s="28">
        <f>E246</f>
        <v>120</v>
      </c>
    </row>
    <row r="246" spans="1:5" s="36" customFormat="1" ht="12.75">
      <c r="A246" s="37" t="s">
        <v>182</v>
      </c>
      <c r="B246" s="37" t="s">
        <v>445</v>
      </c>
      <c r="C246" s="7" t="s">
        <v>393</v>
      </c>
      <c r="D246" s="123" t="s">
        <v>396</v>
      </c>
      <c r="E246" s="28">
        <f>E247</f>
        <v>120</v>
      </c>
    </row>
    <row r="247" spans="1:5" s="36" customFormat="1" ht="12.75">
      <c r="A247" s="37" t="s">
        <v>182</v>
      </c>
      <c r="B247" s="37" t="s">
        <v>445</v>
      </c>
      <c r="C247" s="7" t="s">
        <v>277</v>
      </c>
      <c r="D247" s="17" t="s">
        <v>278</v>
      </c>
      <c r="E247" s="28">
        <f>'Прил.№ 8'!F183+'Прил.№ 8'!F354</f>
        <v>120</v>
      </c>
    </row>
    <row r="248" spans="1:5" s="36" customFormat="1" ht="22.5">
      <c r="A248" s="37" t="s">
        <v>182</v>
      </c>
      <c r="B248" s="37" t="s">
        <v>445</v>
      </c>
      <c r="C248" s="7" t="s">
        <v>270</v>
      </c>
      <c r="D248" s="9" t="s">
        <v>272</v>
      </c>
      <c r="E248" s="28">
        <f>'Прил.№ 8'!F184</f>
        <v>0</v>
      </c>
    </row>
    <row r="249" spans="1:6" s="36" customFormat="1" ht="12.75">
      <c r="A249" s="37" t="s">
        <v>182</v>
      </c>
      <c r="B249" s="37" t="s">
        <v>353</v>
      </c>
      <c r="C249" s="7"/>
      <c r="D249" s="122" t="s">
        <v>354</v>
      </c>
      <c r="E249" s="82">
        <f>E250</f>
        <v>0</v>
      </c>
      <c r="F249"/>
    </row>
    <row r="250" spans="1:5" ht="0.75" customHeight="1">
      <c r="A250" s="37" t="s">
        <v>182</v>
      </c>
      <c r="B250" s="37" t="s">
        <v>353</v>
      </c>
      <c r="C250" s="7" t="s">
        <v>270</v>
      </c>
      <c r="D250" s="122" t="s">
        <v>272</v>
      </c>
      <c r="E250" s="82">
        <f>'Прил.№ 8'!F186</f>
        <v>0</v>
      </c>
    </row>
    <row r="251" spans="1:5" ht="12.75" hidden="1">
      <c r="A251" s="15" t="s">
        <v>252</v>
      </c>
      <c r="B251" s="90"/>
      <c r="C251" s="15"/>
      <c r="D251" s="63" t="s">
        <v>262</v>
      </c>
      <c r="E251" s="28">
        <f>E252</f>
        <v>0</v>
      </c>
    </row>
    <row r="252" spans="1:5" ht="12.75" hidden="1">
      <c r="A252" s="7" t="s">
        <v>252</v>
      </c>
      <c r="B252" s="91" t="s">
        <v>253</v>
      </c>
      <c r="C252" s="7"/>
      <c r="D252" s="38" t="s">
        <v>262</v>
      </c>
      <c r="E252" s="28">
        <f>E253+E255+E257+E259+E261</f>
        <v>0</v>
      </c>
    </row>
    <row r="253" spans="1:5" ht="12.75" hidden="1">
      <c r="A253" s="7" t="s">
        <v>252</v>
      </c>
      <c r="B253" s="91" t="s">
        <v>254</v>
      </c>
      <c r="C253" s="7"/>
      <c r="D253" s="38" t="s">
        <v>292</v>
      </c>
      <c r="E253" s="28">
        <f>E254</f>
        <v>0</v>
      </c>
    </row>
    <row r="254" spans="1:5" ht="12.75" hidden="1">
      <c r="A254" s="7" t="s">
        <v>252</v>
      </c>
      <c r="B254" s="91" t="s">
        <v>254</v>
      </c>
      <c r="C254" s="7" t="s">
        <v>277</v>
      </c>
      <c r="D254" s="17" t="s">
        <v>278</v>
      </c>
      <c r="E254" s="28">
        <f>'Прил.№ 8'!F190</f>
        <v>0</v>
      </c>
    </row>
    <row r="255" spans="1:5" ht="22.5" hidden="1">
      <c r="A255" s="7" t="s">
        <v>252</v>
      </c>
      <c r="B255" s="91" t="s">
        <v>255</v>
      </c>
      <c r="C255" s="7"/>
      <c r="D255" s="38" t="s">
        <v>293</v>
      </c>
      <c r="E255" s="28">
        <f>E256</f>
        <v>0</v>
      </c>
    </row>
    <row r="256" spans="1:5" ht="12.75" hidden="1">
      <c r="A256" s="7" t="s">
        <v>252</v>
      </c>
      <c r="B256" s="91" t="s">
        <v>255</v>
      </c>
      <c r="C256" s="7" t="s">
        <v>277</v>
      </c>
      <c r="D256" s="17" t="s">
        <v>278</v>
      </c>
      <c r="E256" s="28">
        <f>'Прил.№ 8'!F192</f>
        <v>0</v>
      </c>
    </row>
    <row r="257" spans="1:5" ht="12.75" hidden="1">
      <c r="A257" s="7" t="s">
        <v>252</v>
      </c>
      <c r="B257" s="91" t="s">
        <v>256</v>
      </c>
      <c r="C257" s="7"/>
      <c r="D257" s="38" t="s">
        <v>294</v>
      </c>
      <c r="E257" s="28">
        <f>E258</f>
        <v>0</v>
      </c>
    </row>
    <row r="258" spans="1:5" ht="12.75" hidden="1">
      <c r="A258" s="7" t="s">
        <v>252</v>
      </c>
      <c r="B258" s="91" t="s">
        <v>256</v>
      </c>
      <c r="C258" s="7" t="s">
        <v>277</v>
      </c>
      <c r="D258" s="17" t="s">
        <v>278</v>
      </c>
      <c r="E258" s="28">
        <f>'Прил.№ 8'!F194</f>
        <v>0</v>
      </c>
    </row>
    <row r="259" spans="1:5" ht="12.75" hidden="1">
      <c r="A259" s="7" t="s">
        <v>252</v>
      </c>
      <c r="B259" s="91" t="s">
        <v>257</v>
      </c>
      <c r="C259" s="7"/>
      <c r="D259" s="38" t="s">
        <v>295</v>
      </c>
      <c r="E259" s="28">
        <f>E260</f>
        <v>0</v>
      </c>
    </row>
    <row r="260" spans="1:5" ht="12.75" hidden="1">
      <c r="A260" s="7" t="s">
        <v>252</v>
      </c>
      <c r="B260" s="91" t="s">
        <v>257</v>
      </c>
      <c r="C260" s="7" t="s">
        <v>277</v>
      </c>
      <c r="D260" s="17" t="s">
        <v>278</v>
      </c>
      <c r="E260" s="28">
        <f>'Прил.№ 8'!F196</f>
        <v>0</v>
      </c>
    </row>
    <row r="261" spans="1:5" ht="12.75" hidden="1">
      <c r="A261" s="7" t="s">
        <v>252</v>
      </c>
      <c r="B261" s="91" t="s">
        <v>258</v>
      </c>
      <c r="C261" s="7"/>
      <c r="D261" s="38" t="s">
        <v>296</v>
      </c>
      <c r="E261" s="28">
        <f>E262+E264</f>
        <v>0</v>
      </c>
    </row>
    <row r="262" spans="1:5" ht="12.75" hidden="1">
      <c r="A262" s="7" t="s">
        <v>252</v>
      </c>
      <c r="B262" s="91" t="s">
        <v>259</v>
      </c>
      <c r="C262" s="7"/>
      <c r="D262" s="38" t="s">
        <v>297</v>
      </c>
      <c r="E262" s="28">
        <f>E263</f>
        <v>0</v>
      </c>
    </row>
    <row r="263" spans="1:5" ht="12.75" hidden="1">
      <c r="A263" s="7" t="s">
        <v>252</v>
      </c>
      <c r="B263" s="91" t="s">
        <v>259</v>
      </c>
      <c r="C263" s="7" t="s">
        <v>277</v>
      </c>
      <c r="D263" s="17" t="s">
        <v>278</v>
      </c>
      <c r="E263" s="28">
        <f>'Прил.№ 8'!F199</f>
        <v>0</v>
      </c>
    </row>
    <row r="264" spans="1:5" ht="12.75" hidden="1">
      <c r="A264" s="7" t="s">
        <v>252</v>
      </c>
      <c r="B264" s="91" t="s">
        <v>291</v>
      </c>
      <c r="C264" s="7"/>
      <c r="D264" s="38" t="s">
        <v>298</v>
      </c>
      <c r="E264" s="28">
        <f>E265</f>
        <v>0</v>
      </c>
    </row>
    <row r="265" spans="1:5" ht="12.75" hidden="1">
      <c r="A265" s="7" t="s">
        <v>252</v>
      </c>
      <c r="B265" s="91" t="s">
        <v>291</v>
      </c>
      <c r="C265" s="7" t="s">
        <v>277</v>
      </c>
      <c r="D265" s="17" t="s">
        <v>278</v>
      </c>
      <c r="E265" s="28">
        <f>'Прил.№ 8'!F201</f>
        <v>0</v>
      </c>
    </row>
    <row r="266" spans="1:5" ht="12.75" hidden="1">
      <c r="A266" s="60" t="s">
        <v>46</v>
      </c>
      <c r="B266" s="60"/>
      <c r="C266" s="60"/>
      <c r="D266" s="54" t="s">
        <v>47</v>
      </c>
      <c r="E266" s="45">
        <f>E267+E272+E295+E301+E318</f>
        <v>161212.3</v>
      </c>
    </row>
    <row r="267" spans="1:5" ht="12.75">
      <c r="A267" s="60" t="s">
        <v>88</v>
      </c>
      <c r="B267" s="60"/>
      <c r="C267" s="60"/>
      <c r="D267" s="67" t="s">
        <v>89</v>
      </c>
      <c r="E267" s="45">
        <f>E268</f>
        <v>35792</v>
      </c>
    </row>
    <row r="268" spans="1:5" ht="12.75">
      <c r="A268" s="37" t="s">
        <v>88</v>
      </c>
      <c r="B268" s="37" t="s">
        <v>101</v>
      </c>
      <c r="C268" s="37"/>
      <c r="D268" s="26" t="s">
        <v>102</v>
      </c>
      <c r="E268" s="28">
        <f>E269</f>
        <v>35792</v>
      </c>
    </row>
    <row r="269" spans="1:5" ht="12.75">
      <c r="A269" s="37" t="s">
        <v>88</v>
      </c>
      <c r="B269" s="37" t="s">
        <v>137</v>
      </c>
      <c r="C269" s="37"/>
      <c r="D269" s="26" t="s">
        <v>74</v>
      </c>
      <c r="E269" s="28">
        <f>E270+E271</f>
        <v>35792</v>
      </c>
    </row>
    <row r="270" spans="1:5" ht="33.75">
      <c r="A270" s="7" t="s">
        <v>88</v>
      </c>
      <c r="B270" s="7" t="s">
        <v>137</v>
      </c>
      <c r="C270" s="99" t="s">
        <v>300</v>
      </c>
      <c r="D270" s="100" t="s">
        <v>301</v>
      </c>
      <c r="E270" s="28">
        <f>'Прил.№ 8'!F498</f>
        <v>32485.26</v>
      </c>
    </row>
    <row r="271" spans="1:5" ht="12.75">
      <c r="A271" s="7" t="s">
        <v>88</v>
      </c>
      <c r="B271" s="7" t="s">
        <v>137</v>
      </c>
      <c r="C271" s="99" t="s">
        <v>302</v>
      </c>
      <c r="D271" s="100" t="s">
        <v>303</v>
      </c>
      <c r="E271" s="28">
        <f>'Прил.№ 8'!F499</f>
        <v>3306.74</v>
      </c>
    </row>
    <row r="272" spans="1:5" ht="12.75">
      <c r="A272" s="60" t="s">
        <v>76</v>
      </c>
      <c r="B272" s="60"/>
      <c r="C272" s="60"/>
      <c r="D272" s="67" t="s">
        <v>77</v>
      </c>
      <c r="E272" s="45">
        <f>E273+E277+E283</f>
        <v>114539.3</v>
      </c>
    </row>
    <row r="273" spans="1:5" ht="12.75">
      <c r="A273" s="37" t="s">
        <v>76</v>
      </c>
      <c r="B273" s="37" t="s">
        <v>103</v>
      </c>
      <c r="C273" s="37"/>
      <c r="D273" s="26" t="s">
        <v>104</v>
      </c>
      <c r="E273" s="28">
        <f>E274</f>
        <v>24574</v>
      </c>
    </row>
    <row r="274" spans="1:5" ht="22.5">
      <c r="A274" s="37" t="s">
        <v>76</v>
      </c>
      <c r="B274" s="37" t="s">
        <v>147</v>
      </c>
      <c r="C274" s="37"/>
      <c r="D274" s="26" t="s">
        <v>151</v>
      </c>
      <c r="E274" s="28">
        <f>E275+E276</f>
        <v>24574</v>
      </c>
    </row>
    <row r="275" spans="1:5" ht="33.75">
      <c r="A275" s="7" t="s">
        <v>76</v>
      </c>
      <c r="B275" s="7" t="s">
        <v>147</v>
      </c>
      <c r="C275" s="99" t="s">
        <v>300</v>
      </c>
      <c r="D275" s="100" t="s">
        <v>301</v>
      </c>
      <c r="E275" s="28">
        <f>'Прил.№ 8'!F505</f>
        <v>20460.17</v>
      </c>
    </row>
    <row r="276" spans="1:5" ht="12.75">
      <c r="A276" s="7" t="s">
        <v>76</v>
      </c>
      <c r="B276" s="7" t="s">
        <v>147</v>
      </c>
      <c r="C276" s="99" t="s">
        <v>302</v>
      </c>
      <c r="D276" s="100" t="s">
        <v>303</v>
      </c>
      <c r="E276" s="28">
        <f>'Прил.№ 8'!F506</f>
        <v>4113.83</v>
      </c>
    </row>
    <row r="277" spans="1:5" ht="12.75">
      <c r="A277" s="37" t="s">
        <v>76</v>
      </c>
      <c r="B277" s="28">
        <v>4230000</v>
      </c>
      <c r="C277" s="28"/>
      <c r="D277" s="26" t="s">
        <v>79</v>
      </c>
      <c r="E277" s="28">
        <f>E278+E281</f>
        <v>6165</v>
      </c>
    </row>
    <row r="278" spans="1:5" ht="12.75">
      <c r="A278" s="37" t="s">
        <v>76</v>
      </c>
      <c r="B278" s="28">
        <v>4239900</v>
      </c>
      <c r="C278" s="28"/>
      <c r="D278" s="26" t="s">
        <v>74</v>
      </c>
      <c r="E278" s="28">
        <f>E279+E280</f>
        <v>6165</v>
      </c>
    </row>
    <row r="279" spans="1:5" ht="33.75">
      <c r="A279" s="37" t="s">
        <v>76</v>
      </c>
      <c r="B279" s="28">
        <v>4239900</v>
      </c>
      <c r="C279" s="37" t="s">
        <v>300</v>
      </c>
      <c r="D279" s="100" t="s">
        <v>301</v>
      </c>
      <c r="E279" s="28">
        <f>'Прил.№ 8'!F367+'Прил.№ 8'!F511</f>
        <v>5871.8</v>
      </c>
    </row>
    <row r="280" spans="1:5" ht="12.75">
      <c r="A280" s="37" t="s">
        <v>76</v>
      </c>
      <c r="B280" s="28">
        <v>4239900</v>
      </c>
      <c r="C280" s="37" t="s">
        <v>302</v>
      </c>
      <c r="D280" s="100" t="s">
        <v>303</v>
      </c>
      <c r="E280" s="28">
        <f>'Прил.№ 8'!F368+'Прил.№ 8'!F512</f>
        <v>293.2</v>
      </c>
    </row>
    <row r="281" spans="1:5" ht="12.75">
      <c r="A281" s="7" t="s">
        <v>76</v>
      </c>
      <c r="B281" s="8">
        <v>4362100</v>
      </c>
      <c r="C281" s="99"/>
      <c r="D281" s="128" t="s">
        <v>355</v>
      </c>
      <c r="E281" s="82">
        <f>E282</f>
        <v>0</v>
      </c>
    </row>
    <row r="282" spans="1:5" ht="0.75" customHeight="1">
      <c r="A282" s="7" t="s">
        <v>76</v>
      </c>
      <c r="B282" s="8">
        <v>4362100</v>
      </c>
      <c r="C282" s="99">
        <v>612</v>
      </c>
      <c r="D282" s="128" t="s">
        <v>303</v>
      </c>
      <c r="E282" s="82"/>
    </row>
    <row r="283" spans="1:5" ht="12.75" hidden="1">
      <c r="A283" s="37" t="s">
        <v>76</v>
      </c>
      <c r="B283" s="28">
        <v>5200000</v>
      </c>
      <c r="C283" s="37"/>
      <c r="D283" s="26" t="s">
        <v>110</v>
      </c>
      <c r="E283" s="28">
        <f>E284+E286+E288+E290+E293</f>
        <v>83800.3</v>
      </c>
    </row>
    <row r="284" spans="1:5" ht="22.5">
      <c r="A284" s="37" t="s">
        <v>76</v>
      </c>
      <c r="B284" s="28">
        <v>5200900</v>
      </c>
      <c r="C284" s="28"/>
      <c r="D284" s="26" t="s">
        <v>90</v>
      </c>
      <c r="E284" s="28">
        <f>E285</f>
        <v>1141.3</v>
      </c>
    </row>
    <row r="285" spans="1:5" ht="12.75">
      <c r="A285" s="37" t="s">
        <v>76</v>
      </c>
      <c r="B285" s="28">
        <v>5200900</v>
      </c>
      <c r="C285" s="99" t="s">
        <v>302</v>
      </c>
      <c r="D285" s="100" t="s">
        <v>303</v>
      </c>
      <c r="E285" s="28">
        <f>'Прил.№ 8'!F518</f>
        <v>1141.3</v>
      </c>
    </row>
    <row r="286" spans="1:5" ht="11.25" customHeight="1">
      <c r="A286" s="7" t="s">
        <v>76</v>
      </c>
      <c r="B286" s="8">
        <v>5204600</v>
      </c>
      <c r="C286" s="37"/>
      <c r="D286" s="128" t="s">
        <v>357</v>
      </c>
      <c r="E286" s="82">
        <f>E287</f>
        <v>0</v>
      </c>
    </row>
    <row r="287" spans="1:5" ht="33.75" hidden="1">
      <c r="A287" s="7" t="s">
        <v>76</v>
      </c>
      <c r="B287" s="8">
        <v>5204600</v>
      </c>
      <c r="C287" s="37" t="s">
        <v>300</v>
      </c>
      <c r="D287" s="128" t="s">
        <v>301</v>
      </c>
      <c r="E287" s="82"/>
    </row>
    <row r="288" spans="1:5" ht="22.5" hidden="1">
      <c r="A288" s="7" t="s">
        <v>76</v>
      </c>
      <c r="B288" s="8">
        <v>5206300</v>
      </c>
      <c r="C288" s="8"/>
      <c r="D288" s="123" t="s">
        <v>348</v>
      </c>
      <c r="E288" s="28">
        <f>'Прил.№ 8'!F521</f>
        <v>0</v>
      </c>
    </row>
    <row r="289" spans="1:5" ht="33.75" hidden="1">
      <c r="A289" s="7" t="s">
        <v>76</v>
      </c>
      <c r="B289" s="8">
        <v>5206300</v>
      </c>
      <c r="C289" s="8">
        <v>611</v>
      </c>
      <c r="D289" s="128" t="s">
        <v>301</v>
      </c>
      <c r="E289" s="28">
        <f>'Прил.№ 8'!F522</f>
        <v>0</v>
      </c>
    </row>
    <row r="290" spans="1:5" ht="45" hidden="1">
      <c r="A290" s="7" t="s">
        <v>76</v>
      </c>
      <c r="B290" s="8">
        <v>5206600</v>
      </c>
      <c r="C290" s="7"/>
      <c r="D290" s="9" t="s">
        <v>234</v>
      </c>
      <c r="E290" s="28">
        <f>E291+E292</f>
        <v>82659</v>
      </c>
    </row>
    <row r="291" spans="1:5" ht="46.5" customHeight="1">
      <c r="A291" s="7" t="s">
        <v>76</v>
      </c>
      <c r="B291" s="8">
        <v>5206600</v>
      </c>
      <c r="C291" s="37" t="s">
        <v>300</v>
      </c>
      <c r="D291" s="100" t="s">
        <v>301</v>
      </c>
      <c r="E291" s="28">
        <f>'Прил.№ 8'!F524</f>
        <v>82659</v>
      </c>
    </row>
    <row r="292" spans="1:5" ht="12.75">
      <c r="A292" s="7" t="s">
        <v>76</v>
      </c>
      <c r="B292" s="8">
        <v>5206600</v>
      </c>
      <c r="C292" s="37" t="s">
        <v>302</v>
      </c>
      <c r="D292" s="100" t="s">
        <v>303</v>
      </c>
      <c r="E292" s="28">
        <f>'Прил.№ 8'!F525</f>
        <v>0</v>
      </c>
    </row>
    <row r="293" spans="1:5" ht="33.75">
      <c r="A293" s="7" t="s">
        <v>76</v>
      </c>
      <c r="B293" s="7" t="s">
        <v>370</v>
      </c>
      <c r="C293" s="99"/>
      <c r="D293" s="122" t="s">
        <v>371</v>
      </c>
      <c r="E293" s="28">
        <f>E294</f>
        <v>0</v>
      </c>
    </row>
    <row r="294" spans="1:5" ht="0.75" customHeight="1">
      <c r="A294" s="7" t="s">
        <v>76</v>
      </c>
      <c r="B294" s="7" t="s">
        <v>370</v>
      </c>
      <c r="C294" s="99">
        <v>612</v>
      </c>
      <c r="D294" s="128" t="s">
        <v>303</v>
      </c>
      <c r="E294" s="28">
        <f>'Прил.№ 8'!F527</f>
        <v>0</v>
      </c>
    </row>
    <row r="295" spans="1:6" ht="12.75" hidden="1">
      <c r="A295" s="60" t="s">
        <v>98</v>
      </c>
      <c r="B295" s="45"/>
      <c r="C295" s="45"/>
      <c r="D295" s="67" t="str">
        <f>'Прил.№ 8'!E528</f>
        <v>Профессиональная подготовка, переподготовка и повышение квалификации</v>
      </c>
      <c r="E295" s="45">
        <f>E296</f>
        <v>220</v>
      </c>
      <c r="F295" s="23"/>
    </row>
    <row r="296" spans="1:6" s="23" customFormat="1" ht="12.75">
      <c r="A296" s="37" t="s">
        <v>98</v>
      </c>
      <c r="B296" s="28">
        <v>4290000</v>
      </c>
      <c r="C296" s="28"/>
      <c r="D296" s="26" t="s">
        <v>152</v>
      </c>
      <c r="E296" s="28">
        <f>E297</f>
        <v>220</v>
      </c>
      <c r="F296"/>
    </row>
    <row r="297" spans="1:5" ht="12.75">
      <c r="A297" s="37" t="s">
        <v>98</v>
      </c>
      <c r="B297" s="28">
        <v>4297800</v>
      </c>
      <c r="C297" s="37"/>
      <c r="D297" s="26" t="s">
        <v>153</v>
      </c>
      <c r="E297" s="28">
        <f>E300</f>
        <v>220</v>
      </c>
    </row>
    <row r="298" spans="1:5" ht="12.75">
      <c r="A298" s="37" t="s">
        <v>98</v>
      </c>
      <c r="B298" s="28">
        <v>4297800</v>
      </c>
      <c r="C298" s="37" t="s">
        <v>394</v>
      </c>
      <c r="D298" s="123" t="s">
        <v>395</v>
      </c>
      <c r="E298" s="28">
        <f>E299</f>
        <v>220</v>
      </c>
    </row>
    <row r="299" spans="1:5" ht="12.75">
      <c r="A299" s="37" t="s">
        <v>98</v>
      </c>
      <c r="B299" s="28">
        <v>4297800</v>
      </c>
      <c r="C299" s="37" t="s">
        <v>393</v>
      </c>
      <c r="D299" s="123" t="s">
        <v>396</v>
      </c>
      <c r="E299" s="28">
        <f>E300</f>
        <v>220</v>
      </c>
    </row>
    <row r="300" spans="1:5" ht="12.75">
      <c r="A300" s="37" t="s">
        <v>98</v>
      </c>
      <c r="B300" s="28">
        <v>4297800</v>
      </c>
      <c r="C300" s="7" t="s">
        <v>277</v>
      </c>
      <c r="D300" s="17" t="s">
        <v>278</v>
      </c>
      <c r="E300" s="28">
        <f>'Прил.№ 8'!F533</f>
        <v>220</v>
      </c>
    </row>
    <row r="301" spans="1:5" ht="12.75">
      <c r="A301" s="60" t="s">
        <v>48</v>
      </c>
      <c r="B301" s="28"/>
      <c r="C301" s="45"/>
      <c r="D301" s="67" t="s">
        <v>49</v>
      </c>
      <c r="E301" s="45">
        <f>E302+E308+E315+E312</f>
        <v>829</v>
      </c>
    </row>
    <row r="302" spans="1:5" ht="12.75">
      <c r="A302" s="37" t="s">
        <v>48</v>
      </c>
      <c r="B302" s="28">
        <v>4310000</v>
      </c>
      <c r="C302" s="28"/>
      <c r="D302" s="26" t="s">
        <v>196</v>
      </c>
      <c r="E302" s="28">
        <f>E303</f>
        <v>460</v>
      </c>
    </row>
    <row r="303" spans="1:5" ht="12.75">
      <c r="A303" s="37" t="s">
        <v>48</v>
      </c>
      <c r="B303" s="28">
        <v>4310100</v>
      </c>
      <c r="C303" s="28"/>
      <c r="D303" s="26" t="s">
        <v>52</v>
      </c>
      <c r="E303" s="28">
        <f>E306+E307</f>
        <v>460</v>
      </c>
    </row>
    <row r="304" spans="1:5" ht="12.75">
      <c r="A304" s="37" t="s">
        <v>48</v>
      </c>
      <c r="B304" s="28">
        <v>4310100</v>
      </c>
      <c r="C304" s="28">
        <v>200</v>
      </c>
      <c r="D304" s="123" t="s">
        <v>395</v>
      </c>
      <c r="E304" s="28">
        <f>E305</f>
        <v>460</v>
      </c>
    </row>
    <row r="305" spans="1:5" ht="12.75">
      <c r="A305" s="37" t="s">
        <v>48</v>
      </c>
      <c r="B305" s="28">
        <v>4310100</v>
      </c>
      <c r="C305" s="28">
        <v>240</v>
      </c>
      <c r="D305" s="123" t="s">
        <v>396</v>
      </c>
      <c r="E305" s="28">
        <f>E306</f>
        <v>460</v>
      </c>
    </row>
    <row r="306" spans="1:5" ht="12.75">
      <c r="A306" s="37" t="s">
        <v>48</v>
      </c>
      <c r="B306" s="28">
        <v>4310100</v>
      </c>
      <c r="C306" s="7" t="s">
        <v>277</v>
      </c>
      <c r="D306" s="17" t="s">
        <v>278</v>
      </c>
      <c r="E306" s="28">
        <f>'Прил.№ 8'!F539+'Прил.№ 8'!F371</f>
        <v>460</v>
      </c>
    </row>
    <row r="307" spans="1:5" ht="12.75">
      <c r="A307" s="37" t="s">
        <v>48</v>
      </c>
      <c r="B307" s="28">
        <v>4310100</v>
      </c>
      <c r="C307" s="7" t="s">
        <v>302</v>
      </c>
      <c r="D307" s="17" t="s">
        <v>303</v>
      </c>
      <c r="E307" s="28">
        <f>'Прил.№ 8'!F540</f>
        <v>0</v>
      </c>
    </row>
    <row r="308" spans="1:5" ht="12.75">
      <c r="A308" s="37" t="s">
        <v>48</v>
      </c>
      <c r="B308" s="28">
        <v>4320000</v>
      </c>
      <c r="C308" s="28"/>
      <c r="D308" s="26" t="s">
        <v>138</v>
      </c>
      <c r="E308" s="28">
        <f>E309+E311</f>
        <v>230</v>
      </c>
    </row>
    <row r="309" spans="1:5" ht="12.75">
      <c r="A309" s="37" t="s">
        <v>48</v>
      </c>
      <c r="B309" s="28">
        <v>4320200</v>
      </c>
      <c r="C309" s="28"/>
      <c r="D309" s="26" t="s">
        <v>155</v>
      </c>
      <c r="E309" s="28">
        <f>E310</f>
        <v>230</v>
      </c>
    </row>
    <row r="310" spans="1:5" ht="12.75">
      <c r="A310" s="37" t="s">
        <v>48</v>
      </c>
      <c r="B310" s="28">
        <v>4320200</v>
      </c>
      <c r="C310" s="7" t="s">
        <v>277</v>
      </c>
      <c r="D310" s="17" t="s">
        <v>278</v>
      </c>
      <c r="E310" s="28">
        <f>'Прил.№ 8'!F545</f>
        <v>230</v>
      </c>
    </row>
    <row r="311" spans="1:5" ht="33.75">
      <c r="A311" s="7" t="s">
        <v>48</v>
      </c>
      <c r="B311" s="8">
        <v>4320200</v>
      </c>
      <c r="C311" s="7" t="s">
        <v>300</v>
      </c>
      <c r="D311" s="128" t="s">
        <v>301</v>
      </c>
      <c r="E311" s="82"/>
    </row>
    <row r="312" spans="1:5" ht="12.75" hidden="1">
      <c r="A312" s="7" t="s">
        <v>48</v>
      </c>
      <c r="B312" s="8">
        <v>5204700</v>
      </c>
      <c r="C312" s="7"/>
      <c r="D312" s="122" t="s">
        <v>358</v>
      </c>
      <c r="E312" s="82">
        <f>E314+E313</f>
        <v>0</v>
      </c>
    </row>
    <row r="313" spans="1:5" ht="12.75" hidden="1">
      <c r="A313" s="7" t="s">
        <v>48</v>
      </c>
      <c r="B313" s="8">
        <v>5204700</v>
      </c>
      <c r="C313" s="7" t="s">
        <v>277</v>
      </c>
      <c r="D313" s="122" t="s">
        <v>278</v>
      </c>
      <c r="E313" s="82"/>
    </row>
    <row r="314" spans="1:5" ht="33.75" hidden="1">
      <c r="A314" s="7" t="s">
        <v>48</v>
      </c>
      <c r="B314" s="8">
        <v>5204700</v>
      </c>
      <c r="C314" s="7" t="s">
        <v>300</v>
      </c>
      <c r="D314" s="128" t="s">
        <v>301</v>
      </c>
      <c r="E314" s="82"/>
    </row>
    <row r="315" spans="1:5" ht="12.75" hidden="1">
      <c r="A315" s="37" t="s">
        <v>48</v>
      </c>
      <c r="B315" s="28">
        <v>7950000</v>
      </c>
      <c r="C315" s="37"/>
      <c r="D315" s="70" t="s">
        <v>100</v>
      </c>
      <c r="E315" s="28">
        <f>E316</f>
        <v>139</v>
      </c>
    </row>
    <row r="316" spans="1:5" ht="12.75">
      <c r="A316" s="37" t="s">
        <v>48</v>
      </c>
      <c r="B316" s="28">
        <v>7951800</v>
      </c>
      <c r="C316" s="37"/>
      <c r="D316" s="38" t="s">
        <v>227</v>
      </c>
      <c r="E316" s="28">
        <f>E317</f>
        <v>139</v>
      </c>
    </row>
    <row r="317" spans="1:5" ht="12.75">
      <c r="A317" s="37" t="s">
        <v>48</v>
      </c>
      <c r="B317" s="28">
        <v>7951800</v>
      </c>
      <c r="C317" s="7" t="s">
        <v>277</v>
      </c>
      <c r="D317" s="17" t="s">
        <v>278</v>
      </c>
      <c r="E317" s="28">
        <f>'Прил.№ 8'!F374+'Прил.№ 8'!F206</f>
        <v>139</v>
      </c>
    </row>
    <row r="318" spans="1:5" ht="12.75">
      <c r="A318" s="60" t="s">
        <v>53</v>
      </c>
      <c r="B318" s="28"/>
      <c r="C318" s="60"/>
      <c r="D318" s="54" t="s">
        <v>54</v>
      </c>
      <c r="E318" s="45">
        <f>E329+E319</f>
        <v>9832</v>
      </c>
    </row>
    <row r="319" spans="1:5" ht="12.75">
      <c r="A319" s="37" t="s">
        <v>53</v>
      </c>
      <c r="B319" s="37" t="s">
        <v>120</v>
      </c>
      <c r="C319" s="60"/>
      <c r="D319" s="35" t="s">
        <v>26</v>
      </c>
      <c r="E319" s="28">
        <f>E320</f>
        <v>941</v>
      </c>
    </row>
    <row r="320" spans="1:5" ht="12.75">
      <c r="A320" s="37" t="s">
        <v>53</v>
      </c>
      <c r="B320" s="37" t="s">
        <v>124</v>
      </c>
      <c r="C320" s="60"/>
      <c r="D320" s="35" t="s">
        <v>29</v>
      </c>
      <c r="E320" s="28">
        <f>E321+E325</f>
        <v>941</v>
      </c>
    </row>
    <row r="321" spans="1:5" ht="33.75">
      <c r="A321" s="7" t="s">
        <v>53</v>
      </c>
      <c r="B321" s="7" t="s">
        <v>124</v>
      </c>
      <c r="C321" s="7" t="s">
        <v>387</v>
      </c>
      <c r="D321" s="123" t="s">
        <v>388</v>
      </c>
      <c r="E321" s="81">
        <f>E322</f>
        <v>919</v>
      </c>
    </row>
    <row r="322" spans="1:5" ht="12.75">
      <c r="A322" s="7" t="s">
        <v>53</v>
      </c>
      <c r="B322" s="7" t="s">
        <v>124</v>
      </c>
      <c r="C322" s="7" t="s">
        <v>399</v>
      </c>
      <c r="D322" s="123" t="s">
        <v>400</v>
      </c>
      <c r="E322" s="81">
        <f>E323+E324</f>
        <v>919</v>
      </c>
    </row>
    <row r="323" spans="1:5" ht="12.75">
      <c r="A323" s="7" t="s">
        <v>53</v>
      </c>
      <c r="B323" s="7" t="s">
        <v>124</v>
      </c>
      <c r="C323" s="7" t="s">
        <v>401</v>
      </c>
      <c r="D323" s="123" t="s">
        <v>392</v>
      </c>
      <c r="E323" s="81">
        <f>'Прил.№ 8'!F555</f>
        <v>876</v>
      </c>
    </row>
    <row r="324" spans="1:5" ht="12.75">
      <c r="A324" s="7" t="s">
        <v>53</v>
      </c>
      <c r="B324" s="7" t="s">
        <v>124</v>
      </c>
      <c r="C324" s="7" t="s">
        <v>402</v>
      </c>
      <c r="D324" s="123" t="s">
        <v>403</v>
      </c>
      <c r="E324" s="81">
        <f>'Прил.№ 8'!F556</f>
        <v>43</v>
      </c>
    </row>
    <row r="325" spans="1:5" ht="12.75">
      <c r="A325" s="7" t="s">
        <v>53</v>
      </c>
      <c r="B325" s="7" t="s">
        <v>124</v>
      </c>
      <c r="C325" s="7" t="s">
        <v>394</v>
      </c>
      <c r="D325" s="123" t="s">
        <v>395</v>
      </c>
      <c r="E325" s="81">
        <f>E326</f>
        <v>22</v>
      </c>
    </row>
    <row r="326" spans="1:5" ht="12.75">
      <c r="A326" s="7" t="s">
        <v>53</v>
      </c>
      <c r="B326" s="7" t="s">
        <v>124</v>
      </c>
      <c r="C326" s="7" t="s">
        <v>393</v>
      </c>
      <c r="D326" s="123" t="s">
        <v>396</v>
      </c>
      <c r="E326" s="81">
        <f>E327+E328</f>
        <v>22</v>
      </c>
    </row>
    <row r="327" spans="1:5" ht="22.5">
      <c r="A327" s="7" t="s">
        <v>53</v>
      </c>
      <c r="B327" s="7" t="s">
        <v>124</v>
      </c>
      <c r="C327" s="7" t="s">
        <v>397</v>
      </c>
      <c r="D327" s="123" t="s">
        <v>398</v>
      </c>
      <c r="E327" s="81">
        <f>'Прил.№ 8'!F559</f>
        <v>0</v>
      </c>
    </row>
    <row r="328" spans="1:5" ht="12.75">
      <c r="A328" s="7" t="s">
        <v>53</v>
      </c>
      <c r="B328" s="7" t="s">
        <v>124</v>
      </c>
      <c r="C328" s="7" t="s">
        <v>277</v>
      </c>
      <c r="D328" s="123" t="s">
        <v>278</v>
      </c>
      <c r="E328" s="81">
        <f>'Прил.№ 8'!F560</f>
        <v>22</v>
      </c>
    </row>
    <row r="329" spans="1:5" ht="33.75">
      <c r="A329" s="37" t="s">
        <v>53</v>
      </c>
      <c r="B329" s="28">
        <v>4520000</v>
      </c>
      <c r="C329" s="28"/>
      <c r="D329" s="26" t="s">
        <v>156</v>
      </c>
      <c r="E329" s="28">
        <f>E330</f>
        <v>8891</v>
      </c>
    </row>
    <row r="330" spans="1:5" ht="12.75">
      <c r="A330" s="37" t="s">
        <v>53</v>
      </c>
      <c r="B330" s="28">
        <v>4529900</v>
      </c>
      <c r="C330" s="28"/>
      <c r="D330" s="26" t="s">
        <v>74</v>
      </c>
      <c r="E330" s="28">
        <f>E331+E334</f>
        <v>8891</v>
      </c>
    </row>
    <row r="331" spans="1:5" ht="33.75">
      <c r="A331" s="7" t="s">
        <v>53</v>
      </c>
      <c r="B331" s="7" t="s">
        <v>159</v>
      </c>
      <c r="C331" s="7" t="s">
        <v>387</v>
      </c>
      <c r="D331" s="123" t="s">
        <v>388</v>
      </c>
      <c r="E331" s="82">
        <f>E332</f>
        <v>6459</v>
      </c>
    </row>
    <row r="332" spans="1:5" ht="12.75">
      <c r="A332" s="7" t="s">
        <v>53</v>
      </c>
      <c r="B332" s="7" t="s">
        <v>159</v>
      </c>
      <c r="C332" s="7" t="s">
        <v>389</v>
      </c>
      <c r="D332" s="123" t="s">
        <v>390</v>
      </c>
      <c r="E332" s="82">
        <f>E333</f>
        <v>6459</v>
      </c>
    </row>
    <row r="333" spans="1:5" ht="12.75">
      <c r="A333" s="7" t="s">
        <v>53</v>
      </c>
      <c r="B333" s="7" t="s">
        <v>159</v>
      </c>
      <c r="C333" s="7" t="s">
        <v>391</v>
      </c>
      <c r="D333" s="123" t="s">
        <v>392</v>
      </c>
      <c r="E333" s="82">
        <f>'Прил.№ 8'!F565</f>
        <v>6459</v>
      </c>
    </row>
    <row r="334" spans="1:5" ht="12.75">
      <c r="A334" s="7" t="s">
        <v>53</v>
      </c>
      <c r="B334" s="7" t="s">
        <v>159</v>
      </c>
      <c r="C334" s="7" t="s">
        <v>394</v>
      </c>
      <c r="D334" s="123" t="s">
        <v>395</v>
      </c>
      <c r="E334" s="81">
        <f>E335</f>
        <v>2432</v>
      </c>
    </row>
    <row r="335" spans="1:5" ht="12.75">
      <c r="A335" s="7" t="s">
        <v>53</v>
      </c>
      <c r="B335" s="7" t="s">
        <v>159</v>
      </c>
      <c r="C335" s="7" t="s">
        <v>393</v>
      </c>
      <c r="D335" s="123" t="s">
        <v>396</v>
      </c>
      <c r="E335" s="81">
        <f>E336+E337</f>
        <v>2432</v>
      </c>
    </row>
    <row r="336" spans="1:5" ht="22.5">
      <c r="A336" s="7" t="s">
        <v>53</v>
      </c>
      <c r="B336" s="7" t="s">
        <v>159</v>
      </c>
      <c r="C336" s="7" t="s">
        <v>397</v>
      </c>
      <c r="D336" s="123" t="s">
        <v>398</v>
      </c>
      <c r="E336" s="81">
        <f>'Прил.№ 8'!F568</f>
        <v>274</v>
      </c>
    </row>
    <row r="337" spans="1:5" ht="12.75">
      <c r="A337" s="7" t="s">
        <v>53</v>
      </c>
      <c r="B337" s="7" t="s">
        <v>159</v>
      </c>
      <c r="C337" s="7" t="s">
        <v>277</v>
      </c>
      <c r="D337" s="123" t="s">
        <v>278</v>
      </c>
      <c r="E337" s="81">
        <f>'Прил.№ 8'!F569</f>
        <v>2158</v>
      </c>
    </row>
    <row r="338" spans="1:5" ht="12.75">
      <c r="A338" s="60" t="s">
        <v>55</v>
      </c>
      <c r="B338" s="60"/>
      <c r="C338" s="60"/>
      <c r="D338" s="54" t="str">
        <f>'Прил.№ 8'!E375</f>
        <v>Культура и кинематография</v>
      </c>
      <c r="E338" s="45">
        <f>E339+E412</f>
        <v>28099</v>
      </c>
    </row>
    <row r="339" spans="1:6" ht="12.75">
      <c r="A339" s="60" t="s">
        <v>80</v>
      </c>
      <c r="B339" s="60"/>
      <c r="C339" s="60"/>
      <c r="D339" s="67" t="s">
        <v>81</v>
      </c>
      <c r="E339" s="45">
        <f>E340+E368+E381+E409+E405</f>
        <v>23734.96</v>
      </c>
      <c r="F339" s="23"/>
    </row>
    <row r="340" spans="1:6" s="23" customFormat="1" ht="12.75">
      <c r="A340" s="37" t="s">
        <v>80</v>
      </c>
      <c r="B340" s="37" t="s">
        <v>82</v>
      </c>
      <c r="C340" s="37"/>
      <c r="D340" s="26" t="str">
        <f>'Прил.№ 8'!E377</f>
        <v>Учреждения культуры и мероприятия в сфере культуры и кинематографии</v>
      </c>
      <c r="E340" s="28">
        <f>E341</f>
        <v>16962</v>
      </c>
      <c r="F340"/>
    </row>
    <row r="341" spans="1:5" ht="12.75">
      <c r="A341" s="37" t="s">
        <v>80</v>
      </c>
      <c r="B341" s="37" t="s">
        <v>139</v>
      </c>
      <c r="C341" s="37"/>
      <c r="D341" s="26" t="s">
        <v>74</v>
      </c>
      <c r="E341" s="28">
        <f>E357+E342</f>
        <v>16962</v>
      </c>
    </row>
    <row r="342" spans="1:5" ht="22.5">
      <c r="A342" s="37" t="s">
        <v>80</v>
      </c>
      <c r="B342" s="37" t="s">
        <v>188</v>
      </c>
      <c r="C342" s="37"/>
      <c r="D342" s="26" t="s">
        <v>191</v>
      </c>
      <c r="E342" s="28">
        <f>E343+E347+E351+E352+E353</f>
        <v>9054</v>
      </c>
    </row>
    <row r="343" spans="1:5" ht="33.75">
      <c r="A343" s="7" t="s">
        <v>80</v>
      </c>
      <c r="B343" s="7" t="s">
        <v>188</v>
      </c>
      <c r="C343" s="7" t="s">
        <v>387</v>
      </c>
      <c r="D343" s="123" t="s">
        <v>388</v>
      </c>
      <c r="E343" s="82">
        <f>E344</f>
        <v>1926</v>
      </c>
    </row>
    <row r="344" spans="1:5" ht="12.75">
      <c r="A344" s="7" t="s">
        <v>80</v>
      </c>
      <c r="B344" s="7" t="s">
        <v>188</v>
      </c>
      <c r="C344" s="7" t="s">
        <v>389</v>
      </c>
      <c r="D344" s="123" t="s">
        <v>390</v>
      </c>
      <c r="E344" s="82">
        <f>E345+E346</f>
        <v>1926</v>
      </c>
    </row>
    <row r="345" spans="1:5" ht="12.75">
      <c r="A345" s="7" t="s">
        <v>80</v>
      </c>
      <c r="B345" s="7" t="s">
        <v>188</v>
      </c>
      <c r="C345" s="7" t="s">
        <v>391</v>
      </c>
      <c r="D345" s="123" t="s">
        <v>392</v>
      </c>
      <c r="E345" s="82">
        <f>'Прил.№ 8'!F382</f>
        <v>1906</v>
      </c>
    </row>
    <row r="346" spans="1:5" ht="12.75">
      <c r="A346" s="7" t="s">
        <v>80</v>
      </c>
      <c r="B346" s="7" t="s">
        <v>188</v>
      </c>
      <c r="C346" s="7" t="s">
        <v>462</v>
      </c>
      <c r="D346" s="123" t="s">
        <v>403</v>
      </c>
      <c r="E346" s="82">
        <f>'Прил.№ 8'!F383</f>
        <v>20</v>
      </c>
    </row>
    <row r="347" spans="1:5" ht="12.75">
      <c r="A347" s="7" t="s">
        <v>80</v>
      </c>
      <c r="B347" s="7" t="s">
        <v>188</v>
      </c>
      <c r="C347" s="7" t="s">
        <v>394</v>
      </c>
      <c r="D347" s="123" t="s">
        <v>395</v>
      </c>
      <c r="E347" s="82">
        <f>E348</f>
        <v>1032</v>
      </c>
    </row>
    <row r="348" spans="1:5" ht="12.75">
      <c r="A348" s="7" t="s">
        <v>80</v>
      </c>
      <c r="B348" s="7" t="s">
        <v>188</v>
      </c>
      <c r="C348" s="7" t="s">
        <v>393</v>
      </c>
      <c r="D348" s="123" t="s">
        <v>396</v>
      </c>
      <c r="E348" s="82">
        <f>E349+E350</f>
        <v>1032</v>
      </c>
    </row>
    <row r="349" spans="1:5" ht="22.5">
      <c r="A349" s="7" t="s">
        <v>80</v>
      </c>
      <c r="B349" s="7" t="s">
        <v>188</v>
      </c>
      <c r="C349" s="7" t="s">
        <v>397</v>
      </c>
      <c r="D349" s="123" t="s">
        <v>398</v>
      </c>
      <c r="E349" s="82">
        <f>'Прил.№ 8'!F386</f>
        <v>0</v>
      </c>
    </row>
    <row r="350" spans="1:5" ht="12.75">
      <c r="A350" s="7" t="s">
        <v>80</v>
      </c>
      <c r="B350" s="7" t="s">
        <v>188</v>
      </c>
      <c r="C350" s="7" t="s">
        <v>277</v>
      </c>
      <c r="D350" s="123" t="s">
        <v>278</v>
      </c>
      <c r="E350" s="82">
        <f>'Прил.№ 8'!F387</f>
        <v>1032</v>
      </c>
    </row>
    <row r="351" spans="1:5" ht="33.75">
      <c r="A351" s="7" t="s">
        <v>80</v>
      </c>
      <c r="B351" s="7" t="s">
        <v>188</v>
      </c>
      <c r="C351" s="99" t="s">
        <v>300</v>
      </c>
      <c r="D351" s="100" t="s">
        <v>301</v>
      </c>
      <c r="E351" s="28">
        <f>'Прил.№ 8'!F390</f>
        <v>4865</v>
      </c>
    </row>
    <row r="352" spans="1:5" ht="12.75">
      <c r="A352" s="7" t="s">
        <v>80</v>
      </c>
      <c r="B352" s="7" t="s">
        <v>188</v>
      </c>
      <c r="C352" s="99" t="s">
        <v>302</v>
      </c>
      <c r="D352" s="100" t="s">
        <v>303</v>
      </c>
      <c r="E352" s="28">
        <f>'Прил.№ 8'!F391</f>
        <v>1199</v>
      </c>
    </row>
    <row r="353" spans="1:5" ht="12.75">
      <c r="A353" s="7" t="s">
        <v>80</v>
      </c>
      <c r="B353" s="7" t="s">
        <v>188</v>
      </c>
      <c r="C353" s="7" t="s">
        <v>408</v>
      </c>
      <c r="D353" s="122" t="s">
        <v>409</v>
      </c>
      <c r="E353" s="28">
        <f>E354</f>
        <v>32</v>
      </c>
    </row>
    <row r="354" spans="1:5" ht="12.75">
      <c r="A354" s="7" t="s">
        <v>80</v>
      </c>
      <c r="B354" s="7" t="s">
        <v>188</v>
      </c>
      <c r="C354" s="7" t="s">
        <v>410</v>
      </c>
      <c r="D354" s="122" t="s">
        <v>411</v>
      </c>
      <c r="E354" s="28">
        <f>E355+E356</f>
        <v>32</v>
      </c>
    </row>
    <row r="355" spans="1:5" ht="12.75">
      <c r="A355" s="7" t="s">
        <v>80</v>
      </c>
      <c r="B355" s="7" t="s">
        <v>188</v>
      </c>
      <c r="C355" s="7" t="s">
        <v>304</v>
      </c>
      <c r="D355" s="123" t="s">
        <v>305</v>
      </c>
      <c r="E355" s="28">
        <f>'Прил.№ 8'!F394</f>
        <v>17</v>
      </c>
    </row>
    <row r="356" spans="1:5" ht="12.75">
      <c r="A356" s="7" t="s">
        <v>80</v>
      </c>
      <c r="B356" s="7" t="s">
        <v>188</v>
      </c>
      <c r="C356" s="7" t="s">
        <v>306</v>
      </c>
      <c r="D356" s="123" t="s">
        <v>307</v>
      </c>
      <c r="E356" s="28">
        <f>'Прил.№ 8'!F395</f>
        <v>15</v>
      </c>
    </row>
    <row r="357" spans="1:5" ht="22.5">
      <c r="A357" s="37" t="s">
        <v>80</v>
      </c>
      <c r="B357" s="37" t="s">
        <v>189</v>
      </c>
      <c r="C357" s="37"/>
      <c r="D357" s="26" t="s">
        <v>190</v>
      </c>
      <c r="E357" s="28">
        <f>E358+E362+E366+E367</f>
        <v>7908</v>
      </c>
    </row>
    <row r="358" spans="1:5" ht="33.75">
      <c r="A358" s="7" t="s">
        <v>80</v>
      </c>
      <c r="B358" s="7" t="s">
        <v>189</v>
      </c>
      <c r="C358" s="7" t="s">
        <v>387</v>
      </c>
      <c r="D358" s="123" t="s">
        <v>388</v>
      </c>
      <c r="E358" s="82">
        <f>E359</f>
        <v>5151</v>
      </c>
    </row>
    <row r="359" spans="1:5" ht="12.75">
      <c r="A359" s="7" t="s">
        <v>80</v>
      </c>
      <c r="B359" s="7" t="s">
        <v>189</v>
      </c>
      <c r="C359" s="7" t="s">
        <v>389</v>
      </c>
      <c r="D359" s="123" t="s">
        <v>390</v>
      </c>
      <c r="E359" s="82">
        <f>E360+E361</f>
        <v>5151</v>
      </c>
    </row>
    <row r="360" spans="1:5" ht="12.75">
      <c r="A360" s="7" t="s">
        <v>80</v>
      </c>
      <c r="B360" s="7" t="s">
        <v>189</v>
      </c>
      <c r="C360" s="7" t="s">
        <v>391</v>
      </c>
      <c r="D360" s="123" t="s">
        <v>392</v>
      </c>
      <c r="E360" s="82">
        <f>'Прил.№ 8'!F399</f>
        <v>5103</v>
      </c>
    </row>
    <row r="361" spans="1:5" ht="12.75">
      <c r="A361" s="7" t="s">
        <v>80</v>
      </c>
      <c r="B361" s="7" t="s">
        <v>189</v>
      </c>
      <c r="C361" s="7" t="s">
        <v>462</v>
      </c>
      <c r="D361" s="123" t="s">
        <v>403</v>
      </c>
      <c r="E361" s="82">
        <f>'Прил.№ 8'!F400</f>
        <v>48</v>
      </c>
    </row>
    <row r="362" spans="1:5" ht="12.75">
      <c r="A362" s="7" t="s">
        <v>80</v>
      </c>
      <c r="B362" s="7" t="s">
        <v>189</v>
      </c>
      <c r="C362" s="7" t="s">
        <v>394</v>
      </c>
      <c r="D362" s="123" t="s">
        <v>395</v>
      </c>
      <c r="E362" s="82">
        <f>E363</f>
        <v>2752</v>
      </c>
    </row>
    <row r="363" spans="1:5" ht="12.75">
      <c r="A363" s="7" t="s">
        <v>80</v>
      </c>
      <c r="B363" s="7" t="s">
        <v>189</v>
      </c>
      <c r="C363" s="7" t="s">
        <v>393</v>
      </c>
      <c r="D363" s="123" t="s">
        <v>396</v>
      </c>
      <c r="E363" s="82">
        <f>E364+E365</f>
        <v>2752</v>
      </c>
    </row>
    <row r="364" spans="1:5" ht="22.5">
      <c r="A364" s="7" t="s">
        <v>80</v>
      </c>
      <c r="B364" s="7" t="s">
        <v>189</v>
      </c>
      <c r="C364" s="7" t="s">
        <v>397</v>
      </c>
      <c r="D364" s="123" t="s">
        <v>398</v>
      </c>
      <c r="E364" s="82">
        <f>'Прил.№ 8'!F403</f>
        <v>0</v>
      </c>
    </row>
    <row r="365" spans="1:5" ht="12.75">
      <c r="A365" s="7" t="s">
        <v>80</v>
      </c>
      <c r="B365" s="7" t="s">
        <v>189</v>
      </c>
      <c r="C365" s="7" t="s">
        <v>277</v>
      </c>
      <c r="D365" s="123" t="s">
        <v>278</v>
      </c>
      <c r="E365" s="82">
        <f>'Прил.№ 8'!F404</f>
        <v>2752</v>
      </c>
    </row>
    <row r="366" spans="1:5" ht="12.75">
      <c r="A366" s="7" t="s">
        <v>80</v>
      </c>
      <c r="B366" s="7" t="s">
        <v>189</v>
      </c>
      <c r="C366" s="7" t="s">
        <v>304</v>
      </c>
      <c r="D366" s="9" t="s">
        <v>305</v>
      </c>
      <c r="E366" s="28">
        <f>'Прил.№ 8'!F407</f>
        <v>5</v>
      </c>
    </row>
    <row r="367" spans="1:5" ht="12.75">
      <c r="A367" s="7" t="s">
        <v>80</v>
      </c>
      <c r="B367" s="7" t="s">
        <v>189</v>
      </c>
      <c r="C367" s="7" t="s">
        <v>306</v>
      </c>
      <c r="D367" s="9" t="s">
        <v>307</v>
      </c>
      <c r="E367" s="28">
        <f>'Прил.№ 8'!F408</f>
        <v>0</v>
      </c>
    </row>
    <row r="368" spans="1:5" ht="12.75">
      <c r="A368" s="37" t="s">
        <v>80</v>
      </c>
      <c r="B368" s="37" t="s">
        <v>83</v>
      </c>
      <c r="C368" s="37"/>
      <c r="D368" s="26" t="s">
        <v>84</v>
      </c>
      <c r="E368" s="28">
        <f>E369</f>
        <v>181</v>
      </c>
    </row>
    <row r="369" spans="1:5" ht="12.75">
      <c r="A369" s="37" t="s">
        <v>80</v>
      </c>
      <c r="B369" s="37" t="s">
        <v>140</v>
      </c>
      <c r="C369" s="37"/>
      <c r="D369" s="26" t="s">
        <v>74</v>
      </c>
      <c r="E369" s="28">
        <f>E370+E373+E377</f>
        <v>181</v>
      </c>
    </row>
    <row r="370" spans="1:5" ht="33.75">
      <c r="A370" s="7" t="s">
        <v>80</v>
      </c>
      <c r="B370" s="7" t="s">
        <v>140</v>
      </c>
      <c r="C370" s="7" t="s">
        <v>387</v>
      </c>
      <c r="D370" s="123" t="s">
        <v>388</v>
      </c>
      <c r="E370" s="82">
        <f>E371</f>
        <v>107</v>
      </c>
    </row>
    <row r="371" spans="1:5" ht="12.75">
      <c r="A371" s="7" t="s">
        <v>80</v>
      </c>
      <c r="B371" s="7" t="s">
        <v>140</v>
      </c>
      <c r="C371" s="7" t="s">
        <v>389</v>
      </c>
      <c r="D371" s="123" t="s">
        <v>390</v>
      </c>
      <c r="E371" s="82">
        <f>E372</f>
        <v>107</v>
      </c>
    </row>
    <row r="372" spans="1:5" ht="12.75">
      <c r="A372" s="7" t="s">
        <v>80</v>
      </c>
      <c r="B372" s="7" t="s">
        <v>140</v>
      </c>
      <c r="C372" s="7" t="s">
        <v>391</v>
      </c>
      <c r="D372" s="123" t="s">
        <v>392</v>
      </c>
      <c r="E372" s="82">
        <f>'Прил.№ 8'!F413</f>
        <v>107</v>
      </c>
    </row>
    <row r="373" spans="1:5" ht="12.75">
      <c r="A373" s="7" t="s">
        <v>80</v>
      </c>
      <c r="B373" s="7" t="s">
        <v>140</v>
      </c>
      <c r="C373" s="7" t="s">
        <v>394</v>
      </c>
      <c r="D373" s="123" t="s">
        <v>395</v>
      </c>
      <c r="E373" s="82">
        <f>E374</f>
        <v>72</v>
      </c>
    </row>
    <row r="374" spans="1:5" ht="12.75">
      <c r="A374" s="7" t="s">
        <v>80</v>
      </c>
      <c r="B374" s="7" t="s">
        <v>140</v>
      </c>
      <c r="C374" s="7" t="s">
        <v>393</v>
      </c>
      <c r="D374" s="123" t="s">
        <v>396</v>
      </c>
      <c r="E374" s="82">
        <f>E375+E376</f>
        <v>72</v>
      </c>
    </row>
    <row r="375" spans="1:5" ht="22.5">
      <c r="A375" s="7" t="s">
        <v>80</v>
      </c>
      <c r="B375" s="7" t="s">
        <v>140</v>
      </c>
      <c r="C375" s="7" t="s">
        <v>397</v>
      </c>
      <c r="D375" s="123" t="s">
        <v>398</v>
      </c>
      <c r="E375" s="82">
        <f>'Прил.№ 8'!F416</f>
        <v>0</v>
      </c>
    </row>
    <row r="376" spans="1:5" ht="12.75">
      <c r="A376" s="7" t="s">
        <v>80</v>
      </c>
      <c r="B376" s="7" t="s">
        <v>140</v>
      </c>
      <c r="C376" s="7" t="s">
        <v>277</v>
      </c>
      <c r="D376" s="123" t="s">
        <v>278</v>
      </c>
      <c r="E376" s="82">
        <f>'Прил.№ 8'!F417</f>
        <v>72</v>
      </c>
    </row>
    <row r="377" spans="1:5" ht="12.75">
      <c r="A377" s="7" t="s">
        <v>80</v>
      </c>
      <c r="B377" s="7" t="s">
        <v>140</v>
      </c>
      <c r="C377" s="7" t="s">
        <v>408</v>
      </c>
      <c r="D377" s="122" t="s">
        <v>409</v>
      </c>
      <c r="E377" s="82">
        <f>E378</f>
        <v>2</v>
      </c>
    </row>
    <row r="378" spans="1:5" ht="12.75">
      <c r="A378" s="7" t="s">
        <v>80</v>
      </c>
      <c r="B378" s="7" t="s">
        <v>140</v>
      </c>
      <c r="C378" s="7" t="s">
        <v>410</v>
      </c>
      <c r="D378" s="122" t="s">
        <v>411</v>
      </c>
      <c r="E378" s="82">
        <f>E379+E380</f>
        <v>2</v>
      </c>
    </row>
    <row r="379" spans="1:5" ht="12.75">
      <c r="A379" s="7" t="s">
        <v>80</v>
      </c>
      <c r="B379" s="7" t="s">
        <v>140</v>
      </c>
      <c r="C379" s="7" t="s">
        <v>304</v>
      </c>
      <c r="D379" s="123" t="s">
        <v>305</v>
      </c>
      <c r="E379" s="82">
        <f>'Прил.№ 8'!F420</f>
        <v>1</v>
      </c>
    </row>
    <row r="380" spans="1:5" ht="12.75">
      <c r="A380" s="7" t="s">
        <v>80</v>
      </c>
      <c r="B380" s="7" t="s">
        <v>140</v>
      </c>
      <c r="C380" s="7" t="s">
        <v>306</v>
      </c>
      <c r="D380" s="123" t="s">
        <v>307</v>
      </c>
      <c r="E380" s="82">
        <f>'Прил.№ 8'!F421</f>
        <v>1</v>
      </c>
    </row>
    <row r="381" spans="1:5" ht="12.75">
      <c r="A381" s="37" t="s">
        <v>80</v>
      </c>
      <c r="B381" s="37" t="s">
        <v>85</v>
      </c>
      <c r="C381" s="37"/>
      <c r="D381" s="26" t="s">
        <v>86</v>
      </c>
      <c r="E381" s="28">
        <f>E382</f>
        <v>6591.96</v>
      </c>
    </row>
    <row r="382" spans="1:5" ht="12.75">
      <c r="A382" s="37" t="s">
        <v>80</v>
      </c>
      <c r="B382" s="37" t="s">
        <v>141</v>
      </c>
      <c r="C382" s="37"/>
      <c r="D382" s="26" t="s">
        <v>74</v>
      </c>
      <c r="E382" s="28">
        <f>E394+E383</f>
        <v>6591.96</v>
      </c>
    </row>
    <row r="383" spans="1:5" ht="22.5">
      <c r="A383" s="37" t="s">
        <v>80</v>
      </c>
      <c r="B383" s="37" t="s">
        <v>192</v>
      </c>
      <c r="C383" s="37"/>
      <c r="D383" s="26" t="s">
        <v>191</v>
      </c>
      <c r="E383" s="28">
        <f>E384+E388+E392+E393</f>
        <v>2979.96</v>
      </c>
    </row>
    <row r="384" spans="1:5" ht="33.75">
      <c r="A384" s="7" t="s">
        <v>80</v>
      </c>
      <c r="B384" s="7" t="s">
        <v>192</v>
      </c>
      <c r="C384" s="7" t="s">
        <v>387</v>
      </c>
      <c r="D384" s="123" t="s">
        <v>388</v>
      </c>
      <c r="E384" s="82">
        <f>E385</f>
        <v>2200</v>
      </c>
    </row>
    <row r="385" spans="1:5" ht="12.75">
      <c r="A385" s="7" t="s">
        <v>80</v>
      </c>
      <c r="B385" s="7" t="s">
        <v>192</v>
      </c>
      <c r="C385" s="7" t="s">
        <v>389</v>
      </c>
      <c r="D385" s="123" t="s">
        <v>390</v>
      </c>
      <c r="E385" s="82">
        <f>E386+E387</f>
        <v>2200</v>
      </c>
    </row>
    <row r="386" spans="1:5" ht="12.75">
      <c r="A386" s="7" t="s">
        <v>80</v>
      </c>
      <c r="B386" s="7" t="s">
        <v>192</v>
      </c>
      <c r="C386" s="7" t="s">
        <v>391</v>
      </c>
      <c r="D386" s="123" t="s">
        <v>392</v>
      </c>
      <c r="E386" s="82">
        <f>'Прил.№ 8'!F427</f>
        <v>2182</v>
      </c>
    </row>
    <row r="387" spans="1:5" ht="12.75">
      <c r="A387" s="7" t="s">
        <v>80</v>
      </c>
      <c r="B387" s="7" t="s">
        <v>192</v>
      </c>
      <c r="C387" s="7" t="s">
        <v>462</v>
      </c>
      <c r="D387" s="123" t="s">
        <v>403</v>
      </c>
      <c r="E387" s="82">
        <f>'Прил.№ 8'!F428</f>
        <v>18</v>
      </c>
    </row>
    <row r="388" spans="1:5" ht="12.75">
      <c r="A388" s="7" t="s">
        <v>80</v>
      </c>
      <c r="B388" s="7" t="s">
        <v>192</v>
      </c>
      <c r="C388" s="7" t="s">
        <v>394</v>
      </c>
      <c r="D388" s="123" t="s">
        <v>395</v>
      </c>
      <c r="E388" s="82">
        <f>E389</f>
        <v>742.96</v>
      </c>
    </row>
    <row r="389" spans="1:5" ht="12.75">
      <c r="A389" s="7" t="s">
        <v>80</v>
      </c>
      <c r="B389" s="7" t="s">
        <v>192</v>
      </c>
      <c r="C389" s="7" t="s">
        <v>393</v>
      </c>
      <c r="D389" s="123" t="s">
        <v>396</v>
      </c>
      <c r="E389" s="82">
        <f>E390+E391</f>
        <v>742.96</v>
      </c>
    </row>
    <row r="390" spans="1:5" ht="22.5">
      <c r="A390" s="7" t="s">
        <v>80</v>
      </c>
      <c r="B390" s="7" t="s">
        <v>192</v>
      </c>
      <c r="C390" s="7" t="s">
        <v>397</v>
      </c>
      <c r="D390" s="123" t="s">
        <v>398</v>
      </c>
      <c r="E390" s="82">
        <f>'Прил.№ 8'!F431</f>
        <v>115</v>
      </c>
    </row>
    <row r="391" spans="1:5" ht="12.75">
      <c r="A391" s="7" t="s">
        <v>80</v>
      </c>
      <c r="B391" s="7" t="s">
        <v>192</v>
      </c>
      <c r="C391" s="7" t="s">
        <v>277</v>
      </c>
      <c r="D391" s="123" t="s">
        <v>278</v>
      </c>
      <c r="E391" s="82">
        <f>'Прил.№ 8'!F432</f>
        <v>627.96</v>
      </c>
    </row>
    <row r="392" spans="1:5" ht="12.75">
      <c r="A392" s="7" t="s">
        <v>80</v>
      </c>
      <c r="B392" s="7" t="s">
        <v>192</v>
      </c>
      <c r="C392" s="7" t="s">
        <v>304</v>
      </c>
      <c r="D392" s="9" t="s">
        <v>305</v>
      </c>
      <c r="E392" s="28">
        <f>'Прил.№ 8'!F435</f>
        <v>21</v>
      </c>
    </row>
    <row r="393" spans="1:5" ht="12.75">
      <c r="A393" s="7" t="s">
        <v>80</v>
      </c>
      <c r="B393" s="7" t="s">
        <v>192</v>
      </c>
      <c r="C393" s="7" t="s">
        <v>306</v>
      </c>
      <c r="D393" s="9" t="s">
        <v>307</v>
      </c>
      <c r="E393" s="28">
        <f>'Прил.№ 8'!F436</f>
        <v>16</v>
      </c>
    </row>
    <row r="394" spans="1:5" ht="22.5">
      <c r="A394" s="37" t="s">
        <v>80</v>
      </c>
      <c r="B394" s="37" t="s">
        <v>193</v>
      </c>
      <c r="C394" s="37"/>
      <c r="D394" s="26" t="s">
        <v>190</v>
      </c>
      <c r="E394" s="28">
        <f>E395+E399+E403+E404</f>
        <v>3612</v>
      </c>
    </row>
    <row r="395" spans="1:5" ht="33.75">
      <c r="A395" s="7" t="s">
        <v>80</v>
      </c>
      <c r="B395" s="7" t="s">
        <v>193</v>
      </c>
      <c r="C395" s="7" t="s">
        <v>387</v>
      </c>
      <c r="D395" s="123" t="s">
        <v>388</v>
      </c>
      <c r="E395" s="82">
        <f>E396</f>
        <v>2957</v>
      </c>
    </row>
    <row r="396" spans="1:5" ht="12.75">
      <c r="A396" s="7" t="s">
        <v>80</v>
      </c>
      <c r="B396" s="7" t="s">
        <v>193</v>
      </c>
      <c r="C396" s="7" t="s">
        <v>389</v>
      </c>
      <c r="D396" s="123" t="s">
        <v>390</v>
      </c>
      <c r="E396" s="82">
        <f>E397+E398</f>
        <v>2957</v>
      </c>
    </row>
    <row r="397" spans="1:5" ht="12.75">
      <c r="A397" s="7" t="s">
        <v>80</v>
      </c>
      <c r="B397" s="7" t="s">
        <v>193</v>
      </c>
      <c r="C397" s="7" t="s">
        <v>391</v>
      </c>
      <c r="D397" s="123" t="s">
        <v>392</v>
      </c>
      <c r="E397" s="82">
        <f>'Прил.№ 8'!F440</f>
        <v>2913</v>
      </c>
    </row>
    <row r="398" spans="1:5" ht="12.75">
      <c r="A398" s="7" t="s">
        <v>80</v>
      </c>
      <c r="B398" s="7" t="s">
        <v>193</v>
      </c>
      <c r="C398" s="7" t="s">
        <v>462</v>
      </c>
      <c r="D398" s="123" t="s">
        <v>403</v>
      </c>
      <c r="E398" s="82">
        <f>'Прил.№ 8'!F441</f>
        <v>44</v>
      </c>
    </row>
    <row r="399" spans="1:5" ht="12.75">
      <c r="A399" s="7" t="s">
        <v>80</v>
      </c>
      <c r="B399" s="7" t="s">
        <v>193</v>
      </c>
      <c r="C399" s="7" t="s">
        <v>394</v>
      </c>
      <c r="D399" s="123" t="s">
        <v>395</v>
      </c>
      <c r="E399" s="82">
        <f>E400</f>
        <v>603</v>
      </c>
    </row>
    <row r="400" spans="1:5" ht="12.75">
      <c r="A400" s="7" t="s">
        <v>80</v>
      </c>
      <c r="B400" s="7" t="s">
        <v>193</v>
      </c>
      <c r="C400" s="7" t="s">
        <v>393</v>
      </c>
      <c r="D400" s="123" t="s">
        <v>396</v>
      </c>
      <c r="E400" s="82">
        <f>E401+E402</f>
        <v>603</v>
      </c>
    </row>
    <row r="401" spans="1:5" ht="22.5">
      <c r="A401" s="7" t="s">
        <v>80</v>
      </c>
      <c r="B401" s="7" t="s">
        <v>193</v>
      </c>
      <c r="C401" s="7" t="s">
        <v>397</v>
      </c>
      <c r="D401" s="123" t="s">
        <v>398</v>
      </c>
      <c r="E401" s="82">
        <f>'Прил.№ 8'!F444</f>
        <v>77</v>
      </c>
    </row>
    <row r="402" spans="1:5" ht="12.75">
      <c r="A402" s="7" t="s">
        <v>80</v>
      </c>
      <c r="B402" s="7" t="s">
        <v>193</v>
      </c>
      <c r="C402" s="7" t="s">
        <v>277</v>
      </c>
      <c r="D402" s="123" t="s">
        <v>278</v>
      </c>
      <c r="E402" s="82">
        <f>'Прил.№ 8'!F445</f>
        <v>526</v>
      </c>
    </row>
    <row r="403" spans="1:5" ht="12.75">
      <c r="A403" s="7" t="s">
        <v>80</v>
      </c>
      <c r="B403" s="7" t="s">
        <v>193</v>
      </c>
      <c r="C403" s="7" t="s">
        <v>304</v>
      </c>
      <c r="D403" s="9" t="s">
        <v>305</v>
      </c>
      <c r="E403" s="28">
        <f>'Прил.№ 8'!F448</f>
        <v>52</v>
      </c>
    </row>
    <row r="404" spans="1:5" ht="12.75">
      <c r="A404" s="7" t="s">
        <v>80</v>
      </c>
      <c r="B404" s="7" t="s">
        <v>193</v>
      </c>
      <c r="C404" s="7" t="s">
        <v>306</v>
      </c>
      <c r="D404" s="9" t="s">
        <v>307</v>
      </c>
      <c r="E404" s="28">
        <f>'Прил.№ 8'!F449</f>
        <v>0</v>
      </c>
    </row>
    <row r="405" spans="1:5" ht="12" customHeight="1">
      <c r="A405" s="7" t="s">
        <v>80</v>
      </c>
      <c r="B405" s="7" t="s">
        <v>376</v>
      </c>
      <c r="C405" s="7"/>
      <c r="D405" s="123" t="s">
        <v>377</v>
      </c>
      <c r="E405" s="28">
        <f>'Прил.№ 8'!F450</f>
        <v>0</v>
      </c>
    </row>
    <row r="406" spans="1:5" ht="12.75" hidden="1">
      <c r="A406" s="7" t="s">
        <v>80</v>
      </c>
      <c r="B406" s="7" t="s">
        <v>378</v>
      </c>
      <c r="C406" s="7"/>
      <c r="D406" s="123" t="s">
        <v>379</v>
      </c>
      <c r="E406" s="28">
        <f>'Прил.№ 8'!F451</f>
        <v>0</v>
      </c>
    </row>
    <row r="407" spans="1:5" ht="22.5" hidden="1">
      <c r="A407" s="7" t="s">
        <v>80</v>
      </c>
      <c r="B407" s="7" t="s">
        <v>380</v>
      </c>
      <c r="C407" s="7"/>
      <c r="D407" s="123" t="s">
        <v>381</v>
      </c>
      <c r="E407" s="28">
        <f>'Прил.№ 8'!F452</f>
        <v>0</v>
      </c>
    </row>
    <row r="408" spans="1:5" ht="12.75" hidden="1">
      <c r="A408" s="7" t="s">
        <v>80</v>
      </c>
      <c r="B408" s="7" t="s">
        <v>380</v>
      </c>
      <c r="C408" s="7" t="s">
        <v>130</v>
      </c>
      <c r="D408" s="123" t="s">
        <v>135</v>
      </c>
      <c r="E408" s="28">
        <f>'Прил.№ 8'!F453</f>
        <v>0</v>
      </c>
    </row>
    <row r="409" spans="1:5" ht="33.75" hidden="1">
      <c r="A409" s="7" t="s">
        <v>80</v>
      </c>
      <c r="B409" s="7" t="s">
        <v>368</v>
      </c>
      <c r="C409" s="7"/>
      <c r="D409" s="123" t="s">
        <v>369</v>
      </c>
      <c r="E409" s="28">
        <f>E410+E411</f>
        <v>0</v>
      </c>
    </row>
    <row r="410" spans="1:5" ht="12.75" hidden="1">
      <c r="A410" s="7" t="s">
        <v>80</v>
      </c>
      <c r="B410" s="7" t="s">
        <v>368</v>
      </c>
      <c r="C410" s="7" t="s">
        <v>277</v>
      </c>
      <c r="D410" s="123" t="s">
        <v>278</v>
      </c>
      <c r="E410" s="28">
        <f>'Прил.№ 8'!F455</f>
        <v>0</v>
      </c>
    </row>
    <row r="411" spans="1:5" ht="12.75" hidden="1">
      <c r="A411" s="7" t="s">
        <v>80</v>
      </c>
      <c r="B411" s="7" t="s">
        <v>368</v>
      </c>
      <c r="C411" s="7" t="s">
        <v>302</v>
      </c>
      <c r="D411" s="123" t="s">
        <v>303</v>
      </c>
      <c r="E411" s="28">
        <f>'Прил.№ 8'!F456</f>
        <v>0</v>
      </c>
    </row>
    <row r="412" spans="1:6" ht="12.75" hidden="1">
      <c r="A412" s="72" t="s">
        <v>56</v>
      </c>
      <c r="B412" s="72"/>
      <c r="C412" s="72"/>
      <c r="D412" s="73" t="str">
        <f>'Прил.№ 8'!E457</f>
        <v>Другие вопросы в области культуры, кинематографии</v>
      </c>
      <c r="E412" s="45">
        <f>E423+E413</f>
        <v>4364.04</v>
      </c>
      <c r="F412" s="23"/>
    </row>
    <row r="413" spans="1:5" s="23" customFormat="1" ht="12.75">
      <c r="A413" s="37" t="s">
        <v>56</v>
      </c>
      <c r="B413" s="37" t="s">
        <v>120</v>
      </c>
      <c r="C413" s="37"/>
      <c r="D413" s="35" t="s">
        <v>26</v>
      </c>
      <c r="E413" s="28">
        <f>E414</f>
        <v>2183</v>
      </c>
    </row>
    <row r="414" spans="1:5" s="23" customFormat="1" ht="12.75">
      <c r="A414" s="37" t="s">
        <v>56</v>
      </c>
      <c r="B414" s="37" t="s">
        <v>124</v>
      </c>
      <c r="C414" s="37"/>
      <c r="D414" s="26" t="s">
        <v>29</v>
      </c>
      <c r="E414" s="28">
        <f>E415+E419</f>
        <v>2183</v>
      </c>
    </row>
    <row r="415" spans="1:5" s="23" customFormat="1" ht="33.75">
      <c r="A415" s="7" t="s">
        <v>56</v>
      </c>
      <c r="B415" s="7" t="s">
        <v>124</v>
      </c>
      <c r="C415" s="7" t="s">
        <v>387</v>
      </c>
      <c r="D415" s="123" t="s">
        <v>388</v>
      </c>
      <c r="E415" s="81">
        <f>E416</f>
        <v>1946</v>
      </c>
    </row>
    <row r="416" spans="1:5" s="23" customFormat="1" ht="12.75">
      <c r="A416" s="7" t="s">
        <v>56</v>
      </c>
      <c r="B416" s="7" t="s">
        <v>124</v>
      </c>
      <c r="C416" s="7" t="s">
        <v>399</v>
      </c>
      <c r="D416" s="123" t="s">
        <v>400</v>
      </c>
      <c r="E416" s="81">
        <f>E417+E418</f>
        <v>1946</v>
      </c>
    </row>
    <row r="417" spans="1:5" s="23" customFormat="1" ht="12.75">
      <c r="A417" s="7" t="s">
        <v>56</v>
      </c>
      <c r="B417" s="7" t="s">
        <v>124</v>
      </c>
      <c r="C417" s="7" t="s">
        <v>401</v>
      </c>
      <c r="D417" s="123" t="s">
        <v>392</v>
      </c>
      <c r="E417" s="81">
        <f>'Прил.№ 8'!F462</f>
        <v>1861</v>
      </c>
    </row>
    <row r="418" spans="1:5" s="23" customFormat="1" ht="12.75">
      <c r="A418" s="7" t="s">
        <v>56</v>
      </c>
      <c r="B418" s="7" t="s">
        <v>124</v>
      </c>
      <c r="C418" s="7" t="s">
        <v>402</v>
      </c>
      <c r="D418" s="123" t="s">
        <v>403</v>
      </c>
      <c r="E418" s="81">
        <f>'Прил.№ 8'!F463</f>
        <v>85</v>
      </c>
    </row>
    <row r="419" spans="1:5" s="23" customFormat="1" ht="12.75">
      <c r="A419" s="7" t="s">
        <v>56</v>
      </c>
      <c r="B419" s="7" t="s">
        <v>124</v>
      </c>
      <c r="C419" s="7" t="s">
        <v>394</v>
      </c>
      <c r="D419" s="123" t="s">
        <v>395</v>
      </c>
      <c r="E419" s="81">
        <f>E420</f>
        <v>237</v>
      </c>
    </row>
    <row r="420" spans="1:5" s="23" customFormat="1" ht="12.75">
      <c r="A420" s="7" t="s">
        <v>56</v>
      </c>
      <c r="B420" s="7" t="s">
        <v>124</v>
      </c>
      <c r="C420" s="7" t="s">
        <v>393</v>
      </c>
      <c r="D420" s="123" t="s">
        <v>396</v>
      </c>
      <c r="E420" s="81">
        <f>E421+E422</f>
        <v>237</v>
      </c>
    </row>
    <row r="421" spans="1:5" s="23" customFormat="1" ht="22.5">
      <c r="A421" s="7" t="s">
        <v>56</v>
      </c>
      <c r="B421" s="7" t="s">
        <v>124</v>
      </c>
      <c r="C421" s="7" t="s">
        <v>397</v>
      </c>
      <c r="D421" s="123" t="s">
        <v>398</v>
      </c>
      <c r="E421" s="81">
        <f>'Прил.№ 8'!F466</f>
        <v>6</v>
      </c>
    </row>
    <row r="422" spans="1:5" s="23" customFormat="1" ht="12.75">
      <c r="A422" s="7" t="s">
        <v>56</v>
      </c>
      <c r="B422" s="7" t="s">
        <v>124</v>
      </c>
      <c r="C422" s="7" t="s">
        <v>277</v>
      </c>
      <c r="D422" s="123" t="s">
        <v>278</v>
      </c>
      <c r="E422" s="81">
        <f>'Прил.№ 8'!F467</f>
        <v>231</v>
      </c>
    </row>
    <row r="423" spans="1:6" s="23" customFormat="1" ht="33.75">
      <c r="A423" s="37" t="s">
        <v>56</v>
      </c>
      <c r="B423" s="37" t="s">
        <v>105</v>
      </c>
      <c r="C423" s="37"/>
      <c r="D423" s="26" t="s">
        <v>156</v>
      </c>
      <c r="E423" s="47">
        <f>E424</f>
        <v>2181.04</v>
      </c>
      <c r="F423"/>
    </row>
    <row r="424" spans="1:5" ht="12.75">
      <c r="A424" s="37" t="s">
        <v>56</v>
      </c>
      <c r="B424" s="37" t="s">
        <v>159</v>
      </c>
      <c r="C424" s="37"/>
      <c r="D424" s="26" t="s">
        <v>74</v>
      </c>
      <c r="E424" s="28">
        <f>E425+E429+E433</f>
        <v>2181.04</v>
      </c>
    </row>
    <row r="425" spans="1:5" ht="33.75">
      <c r="A425" s="7" t="s">
        <v>56</v>
      </c>
      <c r="B425" s="7" t="s">
        <v>159</v>
      </c>
      <c r="C425" s="7" t="s">
        <v>387</v>
      </c>
      <c r="D425" s="123" t="s">
        <v>388</v>
      </c>
      <c r="E425" s="82">
        <f>E426</f>
        <v>1784</v>
      </c>
    </row>
    <row r="426" spans="1:5" ht="12.75">
      <c r="A426" s="7" t="s">
        <v>56</v>
      </c>
      <c r="B426" s="7" t="s">
        <v>159</v>
      </c>
      <c r="C426" s="7" t="s">
        <v>389</v>
      </c>
      <c r="D426" s="123" t="s">
        <v>390</v>
      </c>
      <c r="E426" s="82">
        <f>E427+E428</f>
        <v>1784</v>
      </c>
    </row>
    <row r="427" spans="1:5" ht="12.75">
      <c r="A427" s="7" t="s">
        <v>56</v>
      </c>
      <c r="B427" s="7" t="s">
        <v>159</v>
      </c>
      <c r="C427" s="7" t="s">
        <v>391</v>
      </c>
      <c r="D427" s="123" t="s">
        <v>392</v>
      </c>
      <c r="E427" s="82">
        <f>'Прил.№ 8'!F472</f>
        <v>1767</v>
      </c>
    </row>
    <row r="428" spans="1:5" ht="12.75">
      <c r="A428" s="7" t="s">
        <v>56</v>
      </c>
      <c r="B428" s="7" t="s">
        <v>159</v>
      </c>
      <c r="C428" s="7" t="s">
        <v>462</v>
      </c>
      <c r="D428" s="123" t="s">
        <v>403</v>
      </c>
      <c r="E428" s="82">
        <f>'Прил.№ 8'!F473</f>
        <v>17</v>
      </c>
    </row>
    <row r="429" spans="1:5" ht="12.75">
      <c r="A429" s="7" t="s">
        <v>56</v>
      </c>
      <c r="B429" s="7" t="s">
        <v>159</v>
      </c>
      <c r="C429" s="7" t="s">
        <v>394</v>
      </c>
      <c r="D429" s="123" t="s">
        <v>395</v>
      </c>
      <c r="E429" s="81">
        <f>E430</f>
        <v>378.04</v>
      </c>
    </row>
    <row r="430" spans="1:5" ht="12.75">
      <c r="A430" s="7" t="s">
        <v>56</v>
      </c>
      <c r="B430" s="7" t="s">
        <v>159</v>
      </c>
      <c r="C430" s="7" t="s">
        <v>393</v>
      </c>
      <c r="D430" s="123" t="s">
        <v>396</v>
      </c>
      <c r="E430" s="81">
        <f>E431+E432</f>
        <v>378.04</v>
      </c>
    </row>
    <row r="431" spans="1:5" ht="22.5">
      <c r="A431" s="7" t="s">
        <v>56</v>
      </c>
      <c r="B431" s="7" t="s">
        <v>159</v>
      </c>
      <c r="C431" s="7" t="s">
        <v>397</v>
      </c>
      <c r="D431" s="123" t="s">
        <v>398</v>
      </c>
      <c r="E431" s="81">
        <f>'Прил.№ 8'!F476</f>
        <v>120</v>
      </c>
    </row>
    <row r="432" spans="1:5" ht="12.75">
      <c r="A432" s="7" t="s">
        <v>56</v>
      </c>
      <c r="B432" s="7" t="s">
        <v>159</v>
      </c>
      <c r="C432" s="7" t="s">
        <v>277</v>
      </c>
      <c r="D432" s="123" t="s">
        <v>278</v>
      </c>
      <c r="E432" s="81">
        <f>'Прил.№ 8'!F477</f>
        <v>258.04</v>
      </c>
    </row>
    <row r="433" spans="1:5" ht="12.75">
      <c r="A433" s="7" t="s">
        <v>56</v>
      </c>
      <c r="B433" s="7" t="s">
        <v>159</v>
      </c>
      <c r="C433" s="7" t="s">
        <v>408</v>
      </c>
      <c r="D433" s="122" t="s">
        <v>409</v>
      </c>
      <c r="E433" s="81">
        <f>E434</f>
        <v>19</v>
      </c>
    </row>
    <row r="434" spans="1:5" ht="12.75">
      <c r="A434" s="7" t="s">
        <v>56</v>
      </c>
      <c r="B434" s="7" t="s">
        <v>159</v>
      </c>
      <c r="C434" s="7" t="s">
        <v>410</v>
      </c>
      <c r="D434" s="122" t="s">
        <v>411</v>
      </c>
      <c r="E434" s="81">
        <f>E435+E436</f>
        <v>19</v>
      </c>
    </row>
    <row r="435" spans="1:5" ht="12.75">
      <c r="A435" s="7" t="s">
        <v>56</v>
      </c>
      <c r="B435" s="7" t="s">
        <v>159</v>
      </c>
      <c r="C435" s="7" t="s">
        <v>304</v>
      </c>
      <c r="D435" s="123" t="s">
        <v>305</v>
      </c>
      <c r="E435" s="82">
        <f>'Прил.№ 8'!F484</f>
        <v>5</v>
      </c>
    </row>
    <row r="436" spans="1:5" ht="12.75">
      <c r="A436" s="7" t="s">
        <v>56</v>
      </c>
      <c r="B436" s="7" t="s">
        <v>159</v>
      </c>
      <c r="C436" s="7" t="s">
        <v>306</v>
      </c>
      <c r="D436" s="123" t="s">
        <v>307</v>
      </c>
      <c r="E436" s="82">
        <f>'Прил.№ 8'!F485</f>
        <v>14</v>
      </c>
    </row>
    <row r="437" spans="1:6" ht="12.75">
      <c r="A437" s="61" t="s">
        <v>60</v>
      </c>
      <c r="B437" s="60"/>
      <c r="C437" s="60"/>
      <c r="D437" s="54" t="s">
        <v>61</v>
      </c>
      <c r="E437" s="48">
        <f>E438+E442+E477</f>
        <v>8195.324</v>
      </c>
      <c r="F437" s="23"/>
    </row>
    <row r="438" spans="1:5" s="23" customFormat="1" ht="12.75">
      <c r="A438" s="60" t="s">
        <v>62</v>
      </c>
      <c r="B438" s="60"/>
      <c r="C438" s="60"/>
      <c r="D438" s="54" t="s">
        <v>63</v>
      </c>
      <c r="E438" s="45">
        <f>E439</f>
        <v>1200</v>
      </c>
    </row>
    <row r="439" spans="1:6" s="23" customFormat="1" ht="12.75">
      <c r="A439" s="37" t="s">
        <v>62</v>
      </c>
      <c r="B439" s="64" t="s">
        <v>162</v>
      </c>
      <c r="C439" s="37"/>
      <c r="D439" s="35" t="s">
        <v>163</v>
      </c>
      <c r="E439" s="28">
        <f>E440</f>
        <v>1200</v>
      </c>
      <c r="F439"/>
    </row>
    <row r="440" spans="1:5" ht="22.5">
      <c r="A440" s="37" t="s">
        <v>62</v>
      </c>
      <c r="B440" s="37" t="s">
        <v>164</v>
      </c>
      <c r="C440" s="64"/>
      <c r="D440" s="38" t="s">
        <v>64</v>
      </c>
      <c r="E440" s="28">
        <f>E441</f>
        <v>1200</v>
      </c>
    </row>
    <row r="441" spans="1:5" ht="12.75">
      <c r="A441" s="64" t="s">
        <v>62</v>
      </c>
      <c r="B441" s="37" t="s">
        <v>164</v>
      </c>
      <c r="C441" s="12" t="s">
        <v>273</v>
      </c>
      <c r="D441" s="17" t="s">
        <v>274</v>
      </c>
      <c r="E441" s="47">
        <f>'Прил.№ 8'!F211</f>
        <v>1200</v>
      </c>
    </row>
    <row r="442" spans="1:5" ht="12.75">
      <c r="A442" s="61" t="s">
        <v>65</v>
      </c>
      <c r="B442" s="37"/>
      <c r="C442" s="60"/>
      <c r="D442" s="54" t="s">
        <v>66</v>
      </c>
      <c r="E442" s="48">
        <f>E443+E446+E449+E454+E466</f>
        <v>2919.624</v>
      </c>
    </row>
    <row r="443" spans="1:5" ht="12.75">
      <c r="A443" s="7" t="s">
        <v>65</v>
      </c>
      <c r="B443" s="7" t="s">
        <v>332</v>
      </c>
      <c r="C443" s="7"/>
      <c r="D443" s="120" t="s">
        <v>333</v>
      </c>
      <c r="E443" s="47">
        <f>E444</f>
        <v>296.966</v>
      </c>
    </row>
    <row r="444" spans="1:5" ht="12.75">
      <c r="A444" s="7" t="s">
        <v>65</v>
      </c>
      <c r="B444" s="7" t="s">
        <v>334</v>
      </c>
      <c r="C444" s="7"/>
      <c r="D444" s="120" t="s">
        <v>335</v>
      </c>
      <c r="E444" s="47">
        <f>E445</f>
        <v>296.966</v>
      </c>
    </row>
    <row r="445" spans="1:5" ht="12.75">
      <c r="A445" s="7" t="s">
        <v>65</v>
      </c>
      <c r="B445" s="7" t="s">
        <v>334</v>
      </c>
      <c r="C445" s="7" t="s">
        <v>240</v>
      </c>
      <c r="D445" s="120" t="s">
        <v>241</v>
      </c>
      <c r="E445" s="47">
        <f>'Прил.№ 8'!F222</f>
        <v>296.966</v>
      </c>
    </row>
    <row r="446" spans="1:5" ht="12.75">
      <c r="A446" s="37" t="s">
        <v>65</v>
      </c>
      <c r="B446" s="37" t="s">
        <v>166</v>
      </c>
      <c r="C446" s="37"/>
      <c r="D446" s="35" t="s">
        <v>167</v>
      </c>
      <c r="E446" s="28">
        <f>E447</f>
        <v>328.658</v>
      </c>
    </row>
    <row r="447" spans="1:5" ht="12.75">
      <c r="A447" s="37" t="s">
        <v>65</v>
      </c>
      <c r="B447" s="37" t="s">
        <v>194</v>
      </c>
      <c r="C447" s="37"/>
      <c r="D447" s="35" t="s">
        <v>195</v>
      </c>
      <c r="E447" s="28">
        <f>E448</f>
        <v>328.658</v>
      </c>
    </row>
    <row r="448" spans="1:5" ht="12.75">
      <c r="A448" s="37" t="s">
        <v>65</v>
      </c>
      <c r="B448" s="64" t="s">
        <v>194</v>
      </c>
      <c r="C448" s="64" t="s">
        <v>240</v>
      </c>
      <c r="D448" s="17" t="s">
        <v>241</v>
      </c>
      <c r="E448" s="28">
        <f>'Прил.№ 8'!F226</f>
        <v>328.658</v>
      </c>
    </row>
    <row r="449" spans="1:5" ht="12.75">
      <c r="A449" s="37" t="s">
        <v>65</v>
      </c>
      <c r="B449" s="37" t="s">
        <v>99</v>
      </c>
      <c r="C449" s="64"/>
      <c r="D449" s="65" t="s">
        <v>100</v>
      </c>
      <c r="E449" s="28">
        <f>E450+E452</f>
        <v>580</v>
      </c>
    </row>
    <row r="450" spans="1:5" ht="12.75">
      <c r="A450" s="37" t="s">
        <v>65</v>
      </c>
      <c r="B450" s="37" t="s">
        <v>68</v>
      </c>
      <c r="C450" s="37"/>
      <c r="D450" s="26" t="s">
        <v>230</v>
      </c>
      <c r="E450" s="28">
        <f>E451</f>
        <v>500</v>
      </c>
    </row>
    <row r="451" spans="1:5" ht="12.75">
      <c r="A451" s="37" t="s">
        <v>65</v>
      </c>
      <c r="B451" s="37" t="s">
        <v>68</v>
      </c>
      <c r="C451" s="7" t="s">
        <v>240</v>
      </c>
      <c r="D451" s="17" t="s">
        <v>241</v>
      </c>
      <c r="E451" s="28">
        <f>'Прил.№ 8'!F229</f>
        <v>500</v>
      </c>
    </row>
    <row r="452" spans="1:5" ht="12.75">
      <c r="A452" s="37" t="s">
        <v>65</v>
      </c>
      <c r="B452" s="37" t="s">
        <v>24</v>
      </c>
      <c r="C452" s="37"/>
      <c r="D452" s="35" t="s">
        <v>429</v>
      </c>
      <c r="E452" s="28">
        <f>E453</f>
        <v>80</v>
      </c>
    </row>
    <row r="453" spans="1:5" ht="12.75">
      <c r="A453" s="37" t="s">
        <v>65</v>
      </c>
      <c r="B453" s="37" t="s">
        <v>24</v>
      </c>
      <c r="C453" s="7" t="s">
        <v>240</v>
      </c>
      <c r="D453" s="17" t="s">
        <v>241</v>
      </c>
      <c r="E453" s="28">
        <f>'Прил.№ 8'!F231</f>
        <v>80</v>
      </c>
    </row>
    <row r="454" spans="1:5" ht="12.75">
      <c r="A454" s="37" t="s">
        <v>65</v>
      </c>
      <c r="B454" s="37" t="s">
        <v>67</v>
      </c>
      <c r="C454" s="37"/>
      <c r="D454" s="35" t="s">
        <v>165</v>
      </c>
      <c r="E454" s="28">
        <f>E464+E455</f>
        <v>170</v>
      </c>
    </row>
    <row r="455" spans="1:5" ht="12.75">
      <c r="A455" s="37" t="s">
        <v>65</v>
      </c>
      <c r="B455" s="37" t="s">
        <v>173</v>
      </c>
      <c r="C455" s="37"/>
      <c r="D455" s="35" t="s">
        <v>275</v>
      </c>
      <c r="E455" s="28">
        <f>E456+E460</f>
        <v>150</v>
      </c>
    </row>
    <row r="456" spans="1:5" ht="12.75">
      <c r="A456" s="7" t="s">
        <v>65</v>
      </c>
      <c r="B456" s="7" t="s">
        <v>276</v>
      </c>
      <c r="C456" s="7"/>
      <c r="D456" s="14" t="s">
        <v>279</v>
      </c>
      <c r="E456" s="28">
        <f>E459</f>
        <v>100</v>
      </c>
    </row>
    <row r="457" spans="1:5" ht="12.75">
      <c r="A457" s="7" t="s">
        <v>65</v>
      </c>
      <c r="B457" s="7" t="s">
        <v>276</v>
      </c>
      <c r="C457" s="7" t="s">
        <v>394</v>
      </c>
      <c r="D457" s="123" t="s">
        <v>395</v>
      </c>
      <c r="E457" s="28">
        <f>E458</f>
        <v>100</v>
      </c>
    </row>
    <row r="458" spans="1:5" ht="12.75">
      <c r="A458" s="7" t="s">
        <v>65</v>
      </c>
      <c r="B458" s="7" t="s">
        <v>276</v>
      </c>
      <c r="C458" s="7" t="s">
        <v>393</v>
      </c>
      <c r="D458" s="123" t="s">
        <v>396</v>
      </c>
      <c r="E458" s="28">
        <f>E459</f>
        <v>100</v>
      </c>
    </row>
    <row r="459" spans="1:5" ht="12.75">
      <c r="A459" s="7" t="s">
        <v>65</v>
      </c>
      <c r="B459" s="7" t="s">
        <v>276</v>
      </c>
      <c r="C459" s="7" t="s">
        <v>277</v>
      </c>
      <c r="D459" s="14" t="s">
        <v>278</v>
      </c>
      <c r="E459" s="28">
        <f>'Прил.№ 8'!F235</f>
        <v>100</v>
      </c>
    </row>
    <row r="460" spans="1:5" ht="12.75">
      <c r="A460" s="7" t="s">
        <v>65</v>
      </c>
      <c r="B460" s="7" t="s">
        <v>280</v>
      </c>
      <c r="C460" s="7"/>
      <c r="D460" s="14" t="s">
        <v>281</v>
      </c>
      <c r="E460" s="28">
        <f>E463</f>
        <v>50</v>
      </c>
    </row>
    <row r="461" spans="1:5" ht="12.75">
      <c r="A461" s="7" t="s">
        <v>65</v>
      </c>
      <c r="B461" s="7" t="s">
        <v>280</v>
      </c>
      <c r="C461" s="7" t="s">
        <v>394</v>
      </c>
      <c r="D461" s="123" t="s">
        <v>395</v>
      </c>
      <c r="E461" s="28">
        <f>E462</f>
        <v>50</v>
      </c>
    </row>
    <row r="462" spans="1:5" ht="12.75">
      <c r="A462" s="7" t="s">
        <v>65</v>
      </c>
      <c r="B462" s="7" t="s">
        <v>280</v>
      </c>
      <c r="C462" s="7" t="s">
        <v>393</v>
      </c>
      <c r="D462" s="123" t="s">
        <v>396</v>
      </c>
      <c r="E462" s="28">
        <f>E463</f>
        <v>50</v>
      </c>
    </row>
    <row r="463" spans="1:5" ht="12.75">
      <c r="A463" s="7" t="s">
        <v>65</v>
      </c>
      <c r="B463" s="7" t="s">
        <v>280</v>
      </c>
      <c r="C463" s="7" t="s">
        <v>277</v>
      </c>
      <c r="D463" s="14" t="s">
        <v>278</v>
      </c>
      <c r="E463" s="28">
        <f>'Прил.№ 8'!F237</f>
        <v>50</v>
      </c>
    </row>
    <row r="464" spans="1:5" ht="12.75">
      <c r="A464" s="37" t="s">
        <v>65</v>
      </c>
      <c r="B464" s="37" t="s">
        <v>177</v>
      </c>
      <c r="C464" s="37"/>
      <c r="D464" s="1" t="s">
        <v>282</v>
      </c>
      <c r="E464" s="28">
        <f>E465</f>
        <v>20</v>
      </c>
    </row>
    <row r="465" spans="1:5" ht="12.75">
      <c r="A465" s="37" t="s">
        <v>65</v>
      </c>
      <c r="B465" s="37" t="s">
        <v>177</v>
      </c>
      <c r="C465" s="37" t="s">
        <v>283</v>
      </c>
      <c r="D465" s="14" t="s">
        <v>284</v>
      </c>
      <c r="E465" s="28">
        <f>'Прил.№ 8'!F239</f>
        <v>20</v>
      </c>
    </row>
    <row r="466" spans="1:5" ht="12.75">
      <c r="A466" s="37" t="s">
        <v>65</v>
      </c>
      <c r="B466" s="37" t="s">
        <v>99</v>
      </c>
      <c r="C466" s="37"/>
      <c r="D466" s="65" t="s">
        <v>100</v>
      </c>
      <c r="E466" s="28">
        <f>E467+E471+E473+E475</f>
        <v>1544</v>
      </c>
    </row>
    <row r="467" spans="1:5" ht="33.75">
      <c r="A467" s="37" t="s">
        <v>65</v>
      </c>
      <c r="B467" s="37" t="s">
        <v>69</v>
      </c>
      <c r="C467" s="37"/>
      <c r="D467" s="88" t="s">
        <v>439</v>
      </c>
      <c r="E467" s="28">
        <f>E470</f>
        <v>250</v>
      </c>
    </row>
    <row r="468" spans="1:5" ht="36.75" customHeight="1">
      <c r="A468" s="37" t="s">
        <v>65</v>
      </c>
      <c r="B468" s="37" t="s">
        <v>69</v>
      </c>
      <c r="C468" s="37" t="s">
        <v>394</v>
      </c>
      <c r="D468" s="123" t="s">
        <v>395</v>
      </c>
      <c r="E468" s="28">
        <f>E469</f>
        <v>250</v>
      </c>
    </row>
    <row r="469" spans="1:5" ht="12.75" customHeight="1">
      <c r="A469" s="37" t="s">
        <v>65</v>
      </c>
      <c r="B469" s="37" t="s">
        <v>69</v>
      </c>
      <c r="C469" s="37" t="s">
        <v>393</v>
      </c>
      <c r="D469" s="123" t="s">
        <v>396</v>
      </c>
      <c r="E469" s="28">
        <f>E470</f>
        <v>250</v>
      </c>
    </row>
    <row r="470" spans="1:5" ht="15.75" customHeight="1">
      <c r="A470" s="37" t="s">
        <v>65</v>
      </c>
      <c r="B470" s="37" t="s">
        <v>69</v>
      </c>
      <c r="C470" s="7" t="s">
        <v>277</v>
      </c>
      <c r="D470" s="14" t="s">
        <v>278</v>
      </c>
      <c r="E470" s="28">
        <f>'Прил.№ 8'!F242</f>
        <v>250</v>
      </c>
    </row>
    <row r="471" spans="1:5" ht="22.5">
      <c r="A471" s="37" t="s">
        <v>65</v>
      </c>
      <c r="B471" s="37" t="s">
        <v>179</v>
      </c>
      <c r="C471" s="37"/>
      <c r="D471" s="38" t="s">
        <v>447</v>
      </c>
      <c r="E471" s="28">
        <f>E472</f>
        <v>200</v>
      </c>
    </row>
    <row r="472" spans="1:5" ht="25.5" customHeight="1">
      <c r="A472" s="37" t="s">
        <v>65</v>
      </c>
      <c r="B472" s="37" t="s">
        <v>179</v>
      </c>
      <c r="C472" s="7" t="s">
        <v>285</v>
      </c>
      <c r="D472" s="17" t="s">
        <v>286</v>
      </c>
      <c r="E472" s="28">
        <f>'Прил.№ 8'!F244</f>
        <v>200</v>
      </c>
    </row>
    <row r="473" spans="1:5" ht="22.5">
      <c r="A473" s="37" t="s">
        <v>65</v>
      </c>
      <c r="B473" s="37" t="s">
        <v>299</v>
      </c>
      <c r="C473" s="37"/>
      <c r="D473" s="127" t="s">
        <v>318</v>
      </c>
      <c r="E473" s="28">
        <f>'Прил.№ 8'!F245</f>
        <v>1094</v>
      </c>
    </row>
    <row r="474" spans="1:5" ht="12.75">
      <c r="A474" s="7" t="s">
        <v>65</v>
      </c>
      <c r="B474" s="91" t="s">
        <v>299</v>
      </c>
      <c r="C474" s="7" t="s">
        <v>263</v>
      </c>
      <c r="D474" s="127" t="s">
        <v>117</v>
      </c>
      <c r="E474" s="28">
        <f>'Прил.№ 8'!F246</f>
        <v>1094</v>
      </c>
    </row>
    <row r="475" spans="1:6" ht="12.75">
      <c r="A475" s="37" t="s">
        <v>65</v>
      </c>
      <c r="B475" s="37" t="s">
        <v>430</v>
      </c>
      <c r="C475" s="37"/>
      <c r="D475" s="148" t="s">
        <v>425</v>
      </c>
      <c r="E475" s="28">
        <f>E476</f>
        <v>0</v>
      </c>
      <c r="F475" s="36"/>
    </row>
    <row r="476" spans="1:6" s="36" customFormat="1" ht="0.75" customHeight="1">
      <c r="A476" s="7" t="s">
        <v>65</v>
      </c>
      <c r="B476" s="91" t="s">
        <v>430</v>
      </c>
      <c r="C476" s="7" t="s">
        <v>240</v>
      </c>
      <c r="D476" s="17" t="s">
        <v>241</v>
      </c>
      <c r="E476" s="28">
        <f>'Прил.№ 8'!F248</f>
        <v>0</v>
      </c>
      <c r="F476"/>
    </row>
    <row r="477" spans="1:5" ht="12.75" hidden="1">
      <c r="A477" s="7" t="s">
        <v>233</v>
      </c>
      <c r="B477" s="7"/>
      <c r="C477" s="7"/>
      <c r="D477" s="14" t="s">
        <v>237</v>
      </c>
      <c r="E477" s="28">
        <f>E478+E484</f>
        <v>4075.7000000000003</v>
      </c>
    </row>
    <row r="478" spans="1:5" ht="12.75">
      <c r="A478" s="7" t="s">
        <v>233</v>
      </c>
      <c r="B478" s="7" t="s">
        <v>67</v>
      </c>
      <c r="C478" s="7"/>
      <c r="D478" s="14" t="s">
        <v>165</v>
      </c>
      <c r="E478" s="28">
        <f>E479</f>
        <v>2388.8</v>
      </c>
    </row>
    <row r="479" spans="1:5" ht="22.5">
      <c r="A479" s="7" t="s">
        <v>233</v>
      </c>
      <c r="B479" s="7" t="s">
        <v>236</v>
      </c>
      <c r="C479" s="7"/>
      <c r="D479" s="17" t="s">
        <v>239</v>
      </c>
      <c r="E479" s="28">
        <f>E482+E480</f>
        <v>2388.8</v>
      </c>
    </row>
    <row r="480" spans="1:5" ht="33.75">
      <c r="A480" s="7" t="s">
        <v>233</v>
      </c>
      <c r="B480" s="7" t="s">
        <v>383</v>
      </c>
      <c r="C480" s="7"/>
      <c r="D480" s="122" t="s">
        <v>385</v>
      </c>
      <c r="E480" s="28">
        <f>'Прил.№ 8'!F252</f>
        <v>0</v>
      </c>
    </row>
    <row r="481" spans="1:5" ht="0.75" customHeight="1">
      <c r="A481" s="7" t="s">
        <v>233</v>
      </c>
      <c r="B481" s="7" t="s">
        <v>383</v>
      </c>
      <c r="C481" s="7" t="s">
        <v>240</v>
      </c>
      <c r="D481" s="122" t="s">
        <v>241</v>
      </c>
      <c r="E481" s="28">
        <f>'Прил.№ 8'!F253</f>
        <v>0</v>
      </c>
    </row>
    <row r="482" spans="1:5" ht="33.75" hidden="1">
      <c r="A482" s="7" t="s">
        <v>233</v>
      </c>
      <c r="B482" s="7" t="s">
        <v>235</v>
      </c>
      <c r="C482" s="7"/>
      <c r="D482" s="17" t="s">
        <v>238</v>
      </c>
      <c r="E482" s="28">
        <f>E483</f>
        <v>2388.8</v>
      </c>
    </row>
    <row r="483" spans="1:5" ht="12.75">
      <c r="A483" s="7" t="s">
        <v>233</v>
      </c>
      <c r="B483" s="7" t="s">
        <v>235</v>
      </c>
      <c r="C483" s="7" t="s">
        <v>240</v>
      </c>
      <c r="D483" s="17" t="s">
        <v>241</v>
      </c>
      <c r="E483" s="28">
        <f>'Прил.№ 8'!F255</f>
        <v>2388.8</v>
      </c>
    </row>
    <row r="484" spans="1:5" ht="12.75">
      <c r="A484" s="7" t="s">
        <v>233</v>
      </c>
      <c r="B484" s="8">
        <v>5200000</v>
      </c>
      <c r="C484" s="7"/>
      <c r="D484" s="9" t="s">
        <v>110</v>
      </c>
      <c r="E484" s="28">
        <f>E485</f>
        <v>1686.9</v>
      </c>
    </row>
    <row r="485" spans="1:5" ht="33.75">
      <c r="A485" s="7" t="s">
        <v>233</v>
      </c>
      <c r="B485" s="8">
        <v>5201000</v>
      </c>
      <c r="C485" s="7"/>
      <c r="D485" s="26" t="s">
        <v>174</v>
      </c>
      <c r="E485" s="28">
        <f>E486</f>
        <v>1686.9</v>
      </c>
    </row>
    <row r="486" spans="1:5" ht="22.5">
      <c r="A486" s="7" t="s">
        <v>233</v>
      </c>
      <c r="B486" s="8">
        <v>5201000</v>
      </c>
      <c r="C486" s="7" t="s">
        <v>285</v>
      </c>
      <c r="D486" s="17" t="s">
        <v>286</v>
      </c>
      <c r="E486" s="28">
        <f>'Прил.№ 8'!F574</f>
        <v>1686.9</v>
      </c>
    </row>
    <row r="487" spans="1:5" ht="12.75">
      <c r="A487" s="15" t="s">
        <v>212</v>
      </c>
      <c r="B487" s="15"/>
      <c r="C487" s="15"/>
      <c r="D487" s="92" t="s">
        <v>158</v>
      </c>
      <c r="E487" s="45">
        <f>E499+E488</f>
        <v>1750</v>
      </c>
    </row>
    <row r="488" spans="1:5" ht="16.5" customHeight="1">
      <c r="A488" s="7" t="s">
        <v>244</v>
      </c>
      <c r="B488" s="7"/>
      <c r="C488" s="7"/>
      <c r="D488" s="17" t="s">
        <v>245</v>
      </c>
      <c r="E488" s="45">
        <f>E492+E496+E489</f>
        <v>1000</v>
      </c>
    </row>
    <row r="489" spans="1:5" ht="15" customHeight="1">
      <c r="A489" s="7" t="s">
        <v>244</v>
      </c>
      <c r="B489" s="7" t="s">
        <v>360</v>
      </c>
      <c r="C489" s="7"/>
      <c r="D489" s="122" t="s">
        <v>361</v>
      </c>
      <c r="E489" s="45">
        <f>E490</f>
        <v>0</v>
      </c>
    </row>
    <row r="490" spans="1:5" ht="16.5" customHeight="1" hidden="1">
      <c r="A490" s="7" t="s">
        <v>244</v>
      </c>
      <c r="B490" s="7" t="s">
        <v>362</v>
      </c>
      <c r="C490" s="7"/>
      <c r="D490" s="122" t="s">
        <v>363</v>
      </c>
      <c r="E490" s="28">
        <f>E491</f>
        <v>0</v>
      </c>
    </row>
    <row r="491" spans="1:5" ht="24.75" customHeight="1" hidden="1">
      <c r="A491" s="7" t="s">
        <v>244</v>
      </c>
      <c r="B491" s="7" t="s">
        <v>362</v>
      </c>
      <c r="C491" s="7" t="s">
        <v>268</v>
      </c>
      <c r="D491" s="122" t="s">
        <v>269</v>
      </c>
      <c r="E491" s="28">
        <f>'Прил.№ 8'!F260</f>
        <v>0</v>
      </c>
    </row>
    <row r="492" spans="1:5" ht="28.5" customHeight="1" hidden="1">
      <c r="A492" s="7" t="s">
        <v>244</v>
      </c>
      <c r="B492" s="7" t="s">
        <v>166</v>
      </c>
      <c r="C492" s="7"/>
      <c r="D492" s="17" t="s">
        <v>198</v>
      </c>
      <c r="E492" s="45">
        <f>E493</f>
        <v>0</v>
      </c>
    </row>
    <row r="493" spans="1:5" ht="16.5" customHeight="1" hidden="1">
      <c r="A493" s="7" t="s">
        <v>244</v>
      </c>
      <c r="B493" s="7" t="s">
        <v>246</v>
      </c>
      <c r="C493" s="7"/>
      <c r="D493" s="17" t="s">
        <v>247</v>
      </c>
      <c r="E493" s="28">
        <f>E494</f>
        <v>0</v>
      </c>
    </row>
    <row r="494" spans="1:5" ht="16.5" customHeight="1" hidden="1">
      <c r="A494" s="7" t="s">
        <v>244</v>
      </c>
      <c r="B494" s="7" t="s">
        <v>248</v>
      </c>
      <c r="C494" s="7"/>
      <c r="D494" s="17" t="s">
        <v>249</v>
      </c>
      <c r="E494" s="28">
        <f>E495</f>
        <v>0</v>
      </c>
    </row>
    <row r="495" spans="1:5" ht="22.5" customHeight="1" hidden="1">
      <c r="A495" s="7" t="s">
        <v>244</v>
      </c>
      <c r="B495" s="7" t="s">
        <v>248</v>
      </c>
      <c r="C495" s="7" t="s">
        <v>268</v>
      </c>
      <c r="D495" s="17" t="s">
        <v>269</v>
      </c>
      <c r="E495" s="28">
        <f>'Прил.№ 8'!F264</f>
        <v>0</v>
      </c>
    </row>
    <row r="496" spans="1:5" ht="25.5" customHeight="1" hidden="1">
      <c r="A496" s="7" t="s">
        <v>244</v>
      </c>
      <c r="B496" s="7" t="s">
        <v>99</v>
      </c>
      <c r="C496" s="7"/>
      <c r="D496" s="17" t="s">
        <v>100</v>
      </c>
      <c r="E496" s="45">
        <f>E497</f>
        <v>1000</v>
      </c>
    </row>
    <row r="497" spans="1:5" ht="16.5" customHeight="1">
      <c r="A497" s="7" t="s">
        <v>244</v>
      </c>
      <c r="B497" s="7" t="s">
        <v>250</v>
      </c>
      <c r="C497" s="7"/>
      <c r="D497" s="17" t="s">
        <v>432</v>
      </c>
      <c r="E497" s="28">
        <f>E498</f>
        <v>1000</v>
      </c>
    </row>
    <row r="498" spans="1:5" ht="23.25" customHeight="1">
      <c r="A498" s="7" t="s">
        <v>244</v>
      </c>
      <c r="B498" s="7" t="s">
        <v>250</v>
      </c>
      <c r="C498" s="7" t="s">
        <v>268</v>
      </c>
      <c r="D498" s="17" t="s">
        <v>347</v>
      </c>
      <c r="E498" s="28">
        <f>'Прил.№ 8'!F267</f>
        <v>1000</v>
      </c>
    </row>
    <row r="499" spans="1:5" ht="26.25" customHeight="1">
      <c r="A499" s="37" t="s">
        <v>213</v>
      </c>
      <c r="B499" s="37"/>
      <c r="C499" s="37"/>
      <c r="D499" s="35" t="s">
        <v>214</v>
      </c>
      <c r="E499" s="28">
        <f>E500</f>
        <v>750</v>
      </c>
    </row>
    <row r="500" spans="1:5" ht="16.5" customHeight="1">
      <c r="A500" s="37" t="s">
        <v>213</v>
      </c>
      <c r="B500" s="64" t="s">
        <v>57</v>
      </c>
      <c r="C500" s="64"/>
      <c r="D500" s="38" t="s">
        <v>58</v>
      </c>
      <c r="E500" s="53">
        <f>E501</f>
        <v>750</v>
      </c>
    </row>
    <row r="501" spans="1:5" ht="16.5" customHeight="1">
      <c r="A501" s="37" t="s">
        <v>213</v>
      </c>
      <c r="B501" s="64" t="s">
        <v>157</v>
      </c>
      <c r="C501" s="64"/>
      <c r="D501" s="38" t="s">
        <v>59</v>
      </c>
      <c r="E501" s="53">
        <f>E504</f>
        <v>750</v>
      </c>
    </row>
    <row r="502" spans="1:5" ht="12.75">
      <c r="A502" s="37" t="s">
        <v>213</v>
      </c>
      <c r="B502" s="64" t="s">
        <v>157</v>
      </c>
      <c r="C502" s="64" t="s">
        <v>394</v>
      </c>
      <c r="D502" s="123" t="s">
        <v>395</v>
      </c>
      <c r="E502" s="53">
        <f>E503</f>
        <v>750</v>
      </c>
    </row>
    <row r="503" spans="1:5" ht="12.75">
      <c r="A503" s="37" t="s">
        <v>213</v>
      </c>
      <c r="B503" s="64" t="s">
        <v>157</v>
      </c>
      <c r="C503" s="64" t="s">
        <v>393</v>
      </c>
      <c r="D503" s="123" t="s">
        <v>396</v>
      </c>
      <c r="E503" s="53">
        <f>E504</f>
        <v>750</v>
      </c>
    </row>
    <row r="504" spans="1:5" ht="12.75">
      <c r="A504" s="37" t="s">
        <v>213</v>
      </c>
      <c r="B504" s="64" t="s">
        <v>157</v>
      </c>
      <c r="C504" s="64" t="s">
        <v>277</v>
      </c>
      <c r="D504" s="17" t="s">
        <v>278</v>
      </c>
      <c r="E504" s="53">
        <f>'Прил.№ 8'!F490</f>
        <v>750</v>
      </c>
    </row>
    <row r="505" spans="1:6" ht="16.5" customHeight="1">
      <c r="A505" s="56">
        <v>1200</v>
      </c>
      <c r="B505" s="74"/>
      <c r="C505" s="74"/>
      <c r="D505" s="67" t="s">
        <v>210</v>
      </c>
      <c r="E505" s="54">
        <f>E506+E510</f>
        <v>1400</v>
      </c>
      <c r="F505" s="23"/>
    </row>
    <row r="506" spans="1:5" s="23" customFormat="1" ht="15.75" customHeight="1">
      <c r="A506" s="60" t="s">
        <v>211</v>
      </c>
      <c r="B506" s="60"/>
      <c r="C506" s="60"/>
      <c r="D506" s="67" t="s">
        <v>169</v>
      </c>
      <c r="E506" s="45">
        <f>E507</f>
        <v>0</v>
      </c>
    </row>
    <row r="507" spans="1:6" s="23" customFormat="1" ht="12.75" hidden="1">
      <c r="A507" s="37" t="s">
        <v>211</v>
      </c>
      <c r="B507" s="37" t="s">
        <v>99</v>
      </c>
      <c r="C507" s="37"/>
      <c r="D507" s="38" t="s">
        <v>100</v>
      </c>
      <c r="E507" s="28">
        <f>E508</f>
        <v>0</v>
      </c>
      <c r="F507"/>
    </row>
    <row r="508" spans="1:5" ht="22.5" hidden="1">
      <c r="A508" s="37" t="s">
        <v>211</v>
      </c>
      <c r="B508" s="37" t="s">
        <v>178</v>
      </c>
      <c r="C508" s="37"/>
      <c r="D508" s="38" t="s">
        <v>437</v>
      </c>
      <c r="E508" s="28">
        <f>E509</f>
        <v>0</v>
      </c>
    </row>
    <row r="509" spans="1:5" ht="37.5" customHeight="1" hidden="1">
      <c r="A509" s="37" t="s">
        <v>211</v>
      </c>
      <c r="B509" s="37" t="s">
        <v>178</v>
      </c>
      <c r="C509" s="7" t="s">
        <v>277</v>
      </c>
      <c r="D509" s="14" t="s">
        <v>278</v>
      </c>
      <c r="E509" s="28">
        <f>'Прил.№ 8'!F272</f>
        <v>0</v>
      </c>
    </row>
    <row r="510" spans="1:6" ht="12.75" hidden="1">
      <c r="A510" s="60" t="s">
        <v>289</v>
      </c>
      <c r="B510" s="60"/>
      <c r="C510" s="60"/>
      <c r="D510" s="89" t="s">
        <v>290</v>
      </c>
      <c r="E510" s="45">
        <f>E511+E513</f>
        <v>1400</v>
      </c>
      <c r="F510" s="23"/>
    </row>
    <row r="511" spans="1:6" s="23" customFormat="1" ht="33.75">
      <c r="A511" s="37" t="s">
        <v>289</v>
      </c>
      <c r="B511" s="37" t="s">
        <v>204</v>
      </c>
      <c r="C511" s="37"/>
      <c r="D511" s="26" t="s">
        <v>448</v>
      </c>
      <c r="E511" s="28">
        <f>E512</f>
        <v>1400</v>
      </c>
      <c r="F511"/>
    </row>
    <row r="512" spans="1:5" ht="22.5">
      <c r="A512" s="37" t="s">
        <v>289</v>
      </c>
      <c r="B512" s="37" t="s">
        <v>204</v>
      </c>
      <c r="C512" s="12" t="s">
        <v>287</v>
      </c>
      <c r="D512" s="17" t="s">
        <v>288</v>
      </c>
      <c r="E512" s="28">
        <f>'Прил.№ 8'!F275</f>
        <v>1400</v>
      </c>
    </row>
    <row r="513" spans="1:5" ht="12.75">
      <c r="A513" s="37" t="s">
        <v>289</v>
      </c>
      <c r="B513" s="37" t="s">
        <v>166</v>
      </c>
      <c r="C513" s="37"/>
      <c r="D513" s="26" t="s">
        <v>198</v>
      </c>
      <c r="E513" s="28">
        <f>E514</f>
        <v>0</v>
      </c>
    </row>
    <row r="514" spans="1:5" ht="33.75">
      <c r="A514" s="37" t="s">
        <v>289</v>
      </c>
      <c r="B514" s="37" t="s">
        <v>199</v>
      </c>
      <c r="C514" s="37"/>
      <c r="D514" s="26" t="s">
        <v>200</v>
      </c>
      <c r="E514" s="28">
        <f>E515</f>
        <v>0</v>
      </c>
    </row>
    <row r="515" spans="1:5" ht="12.75">
      <c r="A515" s="37" t="s">
        <v>289</v>
      </c>
      <c r="B515" s="37" t="s">
        <v>197</v>
      </c>
      <c r="C515" s="37"/>
      <c r="D515" s="26" t="s">
        <v>201</v>
      </c>
      <c r="E515" s="28">
        <f>E516</f>
        <v>0</v>
      </c>
    </row>
    <row r="516" spans="1:5" ht="22.5">
      <c r="A516" s="37" t="s">
        <v>289</v>
      </c>
      <c r="B516" s="37" t="s">
        <v>197</v>
      </c>
      <c r="C516" s="12" t="s">
        <v>287</v>
      </c>
      <c r="D516" s="17" t="s">
        <v>288</v>
      </c>
      <c r="E516" s="28">
        <f>'Прил.№ 8'!F279</f>
        <v>0</v>
      </c>
    </row>
    <row r="517" spans="1:5" ht="12.75">
      <c r="A517" s="60" t="s">
        <v>217</v>
      </c>
      <c r="B517" s="45"/>
      <c r="C517" s="45"/>
      <c r="D517" s="67" t="s">
        <v>94</v>
      </c>
      <c r="E517" s="55">
        <f>E518</f>
        <v>1186.3</v>
      </c>
    </row>
    <row r="518" spans="1:5" ht="12.75">
      <c r="A518" s="60" t="s">
        <v>218</v>
      </c>
      <c r="B518" s="45"/>
      <c r="C518" s="45"/>
      <c r="D518" s="67" t="str">
        <f>'Прил.№ 8'!E592</f>
        <v>Обслуживание государственного внутреннего и муниципального долга</v>
      </c>
      <c r="E518" s="55">
        <f>E519</f>
        <v>1186.3</v>
      </c>
    </row>
    <row r="519" spans="1:5" ht="12.75">
      <c r="A519" s="37" t="s">
        <v>218</v>
      </c>
      <c r="B519" s="37" t="s">
        <v>95</v>
      </c>
      <c r="C519" s="28"/>
      <c r="D519" s="26" t="s">
        <v>96</v>
      </c>
      <c r="E519" s="50">
        <f>E521</f>
        <v>1186.3</v>
      </c>
    </row>
    <row r="520" spans="1:5" ht="12.75">
      <c r="A520" s="37" t="s">
        <v>218</v>
      </c>
      <c r="B520" s="37" t="s">
        <v>127</v>
      </c>
      <c r="C520" s="28"/>
      <c r="D520" s="26" t="s">
        <v>97</v>
      </c>
      <c r="E520" s="50">
        <f>'Прил.№ 8'!F593</f>
        <v>1186.3</v>
      </c>
    </row>
    <row r="521" spans="1:5" ht="12.75">
      <c r="A521" s="37" t="s">
        <v>218</v>
      </c>
      <c r="B521" s="37" t="s">
        <v>127</v>
      </c>
      <c r="C521" s="7" t="s">
        <v>308</v>
      </c>
      <c r="D521" s="9" t="s">
        <v>309</v>
      </c>
      <c r="E521" s="50">
        <f>'Прил.№ 8'!F594</f>
        <v>1186.3</v>
      </c>
    </row>
    <row r="522" spans="1:6" ht="22.5">
      <c r="A522" s="45">
        <v>1400</v>
      </c>
      <c r="B522" s="45"/>
      <c r="C522" s="45"/>
      <c r="D522" s="67" t="str">
        <f>'Прил.№ 8'!E596</f>
        <v>Межбюджетные трансферты бюджетам субъектов Российской Федерации и муниципальных образований общего характера</v>
      </c>
      <c r="E522" s="55">
        <f>E523+E528</f>
        <v>21571</v>
      </c>
      <c r="F522" s="23"/>
    </row>
    <row r="523" spans="1:6" s="23" customFormat="1" ht="21.75" customHeight="1">
      <c r="A523" s="45">
        <v>1401</v>
      </c>
      <c r="B523" s="45"/>
      <c r="C523" s="45"/>
      <c r="D523" s="67" t="str">
        <f>'Прил.№ 8'!E597</f>
        <v>Дотации на выравнивание бюджетной обеспеченности субъектов Российской Федерации и муниципальных образований</v>
      </c>
      <c r="E523" s="45">
        <f>E524</f>
        <v>19571</v>
      </c>
      <c r="F523"/>
    </row>
    <row r="524" spans="1:5" ht="12.75">
      <c r="A524" s="28">
        <v>1401</v>
      </c>
      <c r="B524" s="28">
        <v>5160000</v>
      </c>
      <c r="C524" s="28"/>
      <c r="D524" s="26" t="s">
        <v>160</v>
      </c>
      <c r="E524" s="28">
        <f>E525</f>
        <v>19571</v>
      </c>
    </row>
    <row r="525" spans="1:5" ht="12.75">
      <c r="A525" s="28">
        <v>1401</v>
      </c>
      <c r="B525" s="28">
        <v>5160100</v>
      </c>
      <c r="C525" s="28"/>
      <c r="D525" s="26" t="s">
        <v>160</v>
      </c>
      <c r="E525" s="28">
        <f>E526</f>
        <v>19571</v>
      </c>
    </row>
    <row r="526" spans="1:5" ht="22.5">
      <c r="A526" s="28">
        <v>1401</v>
      </c>
      <c r="B526" s="51">
        <v>5160130</v>
      </c>
      <c r="C526" s="51"/>
      <c r="D526" s="26" t="s">
        <v>180</v>
      </c>
      <c r="E526" s="28">
        <f>E527</f>
        <v>19571</v>
      </c>
    </row>
    <row r="527" spans="1:5" ht="22.5">
      <c r="A527" s="28">
        <v>1401</v>
      </c>
      <c r="B527" s="51">
        <v>5160130</v>
      </c>
      <c r="C527" s="10" t="s">
        <v>310</v>
      </c>
      <c r="D527" s="9" t="s">
        <v>311</v>
      </c>
      <c r="E527" s="51">
        <f>'Прил.№ 8'!F601</f>
        <v>19571</v>
      </c>
    </row>
    <row r="528" spans="1:6" ht="12.75">
      <c r="A528" s="45">
        <v>1402</v>
      </c>
      <c r="B528" s="56"/>
      <c r="C528" s="74"/>
      <c r="D528" s="67" t="s">
        <v>221</v>
      </c>
      <c r="E528" s="56">
        <f>E529+E532</f>
        <v>2000</v>
      </c>
      <c r="F528" s="23"/>
    </row>
    <row r="529" spans="1:6" s="23" customFormat="1" ht="12.75">
      <c r="A529" s="51">
        <v>1402</v>
      </c>
      <c r="B529" s="51">
        <v>5170000</v>
      </c>
      <c r="C529" s="68"/>
      <c r="D529" s="26" t="s">
        <v>171</v>
      </c>
      <c r="E529" s="51">
        <f>E530</f>
        <v>2000</v>
      </c>
      <c r="F529"/>
    </row>
    <row r="530" spans="1:5" ht="12.75">
      <c r="A530" s="51">
        <v>1402</v>
      </c>
      <c r="B530" s="51">
        <v>5170200</v>
      </c>
      <c r="C530" s="68"/>
      <c r="D530" s="26" t="s">
        <v>172</v>
      </c>
      <c r="E530" s="51">
        <f>E531</f>
        <v>2000</v>
      </c>
    </row>
    <row r="531" spans="1:5" ht="22.5">
      <c r="A531" s="51">
        <v>1402</v>
      </c>
      <c r="B531" s="51">
        <v>5170200</v>
      </c>
      <c r="C531" s="10" t="s">
        <v>312</v>
      </c>
      <c r="D531" s="9" t="s">
        <v>313</v>
      </c>
      <c r="E531" s="51">
        <f>'Прил.№ 8'!F605</f>
        <v>2000</v>
      </c>
    </row>
    <row r="532" spans="1:5" ht="33.75">
      <c r="A532" s="13">
        <v>1402</v>
      </c>
      <c r="B532" s="13">
        <v>5170201</v>
      </c>
      <c r="C532" s="10"/>
      <c r="D532" s="9" t="s">
        <v>327</v>
      </c>
      <c r="E532" s="51">
        <f>E533</f>
        <v>0</v>
      </c>
    </row>
    <row r="533" spans="1:5" ht="22.5">
      <c r="A533" s="13">
        <v>1402</v>
      </c>
      <c r="B533" s="13">
        <v>5170201</v>
      </c>
      <c r="C533" s="10" t="s">
        <v>312</v>
      </c>
      <c r="D533" s="123" t="s">
        <v>313</v>
      </c>
      <c r="E533" s="51">
        <f>'Прил.№ 8'!F607</f>
        <v>0</v>
      </c>
    </row>
    <row r="534" spans="1:5" ht="12" customHeight="1">
      <c r="A534" s="93"/>
      <c r="B534" s="94"/>
      <c r="C534" s="94"/>
      <c r="D534" s="95"/>
      <c r="E534" s="93"/>
    </row>
    <row r="535" spans="1:5" ht="18.75" customHeight="1">
      <c r="A535" s="93"/>
      <c r="B535" s="94"/>
      <c r="C535" s="94"/>
      <c r="D535" s="95"/>
      <c r="E535" s="93"/>
    </row>
    <row r="536" spans="1:5" ht="13.5" customHeight="1">
      <c r="A536" s="93"/>
      <c r="B536" s="94"/>
      <c r="C536" s="94"/>
      <c r="D536" s="95"/>
      <c r="E536" s="93"/>
    </row>
    <row r="537" spans="1:5" ht="12.75" customHeight="1">
      <c r="A537" s="93"/>
      <c r="B537" s="94"/>
      <c r="C537" s="94"/>
      <c r="D537" s="95"/>
      <c r="E537" s="44"/>
    </row>
    <row r="538" ht="16.5" customHeight="1"/>
  </sheetData>
  <sheetProtection/>
  <mergeCells count="12">
    <mergeCell ref="D1:E1"/>
    <mergeCell ref="D2:E2"/>
    <mergeCell ref="D4:E4"/>
    <mergeCell ref="D5:E5"/>
    <mergeCell ref="D3:E3"/>
    <mergeCell ref="D6:E6"/>
    <mergeCell ref="A8:E9"/>
    <mergeCell ref="D11:D12"/>
    <mergeCell ref="E11:E12"/>
    <mergeCell ref="A11:A12"/>
    <mergeCell ref="B11:B12"/>
    <mergeCell ref="C11:C12"/>
  </mergeCells>
  <printOptions/>
  <pageMargins left="0.7874015748031497" right="0.3937007874015748" top="0.3937007874015748" bottom="0.3937007874015748" header="0.5118110236220472" footer="0.5118110236220472"/>
  <pageSetup fitToHeight="7" fitToWidth="1" horizontalDpi="600" verticalDpi="600" orientation="portrait" paperSize="9" scale="75" r:id="rId1"/>
  <rowBreaks count="3" manualBreakCount="3">
    <brk id="109" max="4" man="1"/>
    <brk id="209" max="255" man="1"/>
    <brk id="27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4"/>
  <sheetViews>
    <sheetView zoomScalePageLayoutView="0" workbookViewId="0" topLeftCell="A1">
      <selection activeCell="B4" sqref="B4:C4"/>
    </sheetView>
  </sheetViews>
  <sheetFormatPr defaultColWidth="9.00390625" defaultRowHeight="12.75"/>
  <cols>
    <col min="1" max="1" width="6.375" style="80" customWidth="1"/>
    <col min="2" max="2" width="69.875" style="36" customWidth="1"/>
    <col min="3" max="3" width="12.75390625" style="36" customWidth="1"/>
  </cols>
  <sheetData>
    <row r="1" spans="1:3" ht="12.75">
      <c r="A1" s="57"/>
      <c r="B1" s="154" t="s">
        <v>466</v>
      </c>
      <c r="C1" s="154"/>
    </row>
    <row r="2" spans="1:10" ht="12.75">
      <c r="A2" s="57"/>
      <c r="B2" s="154" t="s">
        <v>109</v>
      </c>
      <c r="C2" s="154"/>
      <c r="D2" s="3"/>
      <c r="E2" s="3"/>
      <c r="F2" s="3"/>
      <c r="G2" s="3"/>
      <c r="H2" s="3"/>
      <c r="I2" s="3"/>
      <c r="J2" s="3"/>
    </row>
    <row r="3" spans="1:10" ht="12.75">
      <c r="A3" s="57"/>
      <c r="B3" s="154" t="s">
        <v>463</v>
      </c>
      <c r="C3" s="154"/>
      <c r="D3" s="3"/>
      <c r="E3" s="3"/>
      <c r="F3" s="3"/>
      <c r="G3" s="3"/>
      <c r="H3" s="3"/>
      <c r="I3" s="3"/>
      <c r="J3" s="3"/>
    </row>
    <row r="4" spans="1:10" ht="12.75">
      <c r="A4" s="57"/>
      <c r="B4" s="154" t="s">
        <v>457</v>
      </c>
      <c r="C4" s="154"/>
      <c r="D4" s="4"/>
      <c r="E4" s="4"/>
      <c r="F4" s="4"/>
      <c r="G4" s="4"/>
      <c r="H4" s="4"/>
      <c r="I4" s="4"/>
      <c r="J4" s="4"/>
    </row>
    <row r="5" spans="1:10" ht="12.75">
      <c r="A5" s="57"/>
      <c r="B5" s="154" t="s">
        <v>456</v>
      </c>
      <c r="C5" s="154"/>
      <c r="D5" s="4"/>
      <c r="E5" s="4"/>
      <c r="F5" s="4"/>
      <c r="G5" s="4"/>
      <c r="H5" s="4"/>
      <c r="I5" s="4"/>
      <c r="J5" s="4"/>
    </row>
    <row r="6" spans="1:10" ht="12.75">
      <c r="A6" s="57"/>
      <c r="B6" s="154"/>
      <c r="C6" s="154"/>
      <c r="D6" s="4"/>
      <c r="E6" s="4"/>
      <c r="F6" s="4"/>
      <c r="G6" s="4"/>
      <c r="H6" s="4"/>
      <c r="I6" s="4"/>
      <c r="J6" s="4"/>
    </row>
    <row r="7" spans="1:10" ht="12.75">
      <c r="A7" s="57"/>
      <c r="B7" s="43"/>
      <c r="C7" s="43"/>
      <c r="D7" s="4"/>
      <c r="E7" s="4"/>
      <c r="F7" s="4"/>
      <c r="G7" s="4"/>
      <c r="H7" s="4"/>
      <c r="I7" s="4"/>
      <c r="J7" s="4"/>
    </row>
    <row r="8" spans="1:10" ht="12.75">
      <c r="A8" s="164" t="s">
        <v>405</v>
      </c>
      <c r="B8" s="164"/>
      <c r="C8" s="164"/>
      <c r="D8" s="4"/>
      <c r="E8" s="4"/>
      <c r="F8" s="4"/>
      <c r="G8" s="4"/>
      <c r="H8" s="4"/>
      <c r="I8" s="4"/>
      <c r="J8" s="4"/>
    </row>
    <row r="9" spans="1:3" ht="12.75">
      <c r="A9" s="164"/>
      <c r="B9" s="164"/>
      <c r="C9" s="164"/>
    </row>
    <row r="10" spans="1:3" ht="12.75">
      <c r="A10" s="78"/>
      <c r="B10" s="44"/>
      <c r="C10" s="44"/>
    </row>
    <row r="11" spans="1:3" ht="12.75">
      <c r="A11" s="169" t="s">
        <v>1</v>
      </c>
      <c r="B11" s="165" t="s">
        <v>4</v>
      </c>
      <c r="C11" s="167" t="s">
        <v>5</v>
      </c>
    </row>
    <row r="12" spans="1:3" ht="12.75">
      <c r="A12" s="170"/>
      <c r="B12" s="166"/>
      <c r="C12" s="168"/>
    </row>
    <row r="13" spans="1:3" ht="12.75">
      <c r="A13" s="50"/>
      <c r="B13" s="59" t="s">
        <v>107</v>
      </c>
      <c r="C13" s="141">
        <f>C14+C23+C28+C34+C38+C44+C47+C51+C54+C57+C59</f>
        <v>270213.72399999993</v>
      </c>
    </row>
    <row r="14" spans="1:3" s="23" customFormat="1" ht="12.75">
      <c r="A14" s="60" t="s">
        <v>8</v>
      </c>
      <c r="B14" s="54" t="s">
        <v>27</v>
      </c>
      <c r="C14" s="132">
        <f>C15+C16+C17+C18+C19+C22+C21+C20</f>
        <v>41839.3</v>
      </c>
    </row>
    <row r="15" spans="1:3" s="29" customFormat="1" ht="22.5">
      <c r="A15" s="64" t="s">
        <v>6</v>
      </c>
      <c r="B15" s="38" t="str">
        <f>'Прил.№ 8'!E14</f>
        <v>Функционирование высшего должностного лица субъекта Российской Федерации и муниципального образования</v>
      </c>
      <c r="C15" s="133">
        <f>'Прил.№ 9'!E15</f>
        <v>1288</v>
      </c>
    </row>
    <row r="16" spans="1:3" s="29" customFormat="1" ht="22.5">
      <c r="A16" s="64" t="s">
        <v>10</v>
      </c>
      <c r="B16" s="38" t="str">
        <f>'Прил.№ 8'!E20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C16" s="134">
        <f>'Прил.№ 9'!E21</f>
        <v>263</v>
      </c>
    </row>
    <row r="17" spans="1:3" s="29" customFormat="1" ht="22.5">
      <c r="A17" s="64" t="s">
        <v>11</v>
      </c>
      <c r="B17" s="38" t="s">
        <v>28</v>
      </c>
      <c r="C17" s="133">
        <f>'Прил.№ 9'!E27</f>
        <v>22917.2</v>
      </c>
    </row>
    <row r="18" spans="1:3" s="29" customFormat="1" ht="0.75" customHeight="1">
      <c r="A18" s="37" t="s">
        <v>12</v>
      </c>
      <c r="B18" s="35" t="s">
        <v>30</v>
      </c>
      <c r="C18" s="135">
        <f>'Прил.№ 9'!E56</f>
        <v>0</v>
      </c>
    </row>
    <row r="19" spans="1:3" s="29" customFormat="1" ht="22.5" customHeight="1">
      <c r="A19" s="37" t="s">
        <v>93</v>
      </c>
      <c r="B19" s="26" t="str">
        <f>'Прил.№ 9'!D59</f>
        <v>Обеспечение деятельности  финансовых, налоговых и таможенных органов и органов финансового (финансово-бюджетного) надзора</v>
      </c>
      <c r="C19" s="136">
        <f>'Прил.№ 9'!E59</f>
        <v>8223.4</v>
      </c>
    </row>
    <row r="20" spans="1:3" s="29" customFormat="1" ht="22.5" customHeight="1">
      <c r="A20" s="37" t="s">
        <v>418</v>
      </c>
      <c r="B20" s="54" t="s">
        <v>419</v>
      </c>
      <c r="C20" s="136">
        <f>'Прил.№ 9'!E78</f>
        <v>1000</v>
      </c>
    </row>
    <row r="21" spans="1:3" s="29" customFormat="1" ht="12.75">
      <c r="A21" s="37" t="s">
        <v>126</v>
      </c>
      <c r="B21" s="35" t="s">
        <v>31</v>
      </c>
      <c r="C21" s="135">
        <f>'Прил.№ 9'!E83</f>
        <v>200</v>
      </c>
    </row>
    <row r="22" spans="1:3" s="29" customFormat="1" ht="12.75">
      <c r="A22" s="37" t="s">
        <v>206</v>
      </c>
      <c r="B22" s="35" t="s">
        <v>32</v>
      </c>
      <c r="C22" s="135">
        <f>'Прил.№ 9'!E87</f>
        <v>7947.700000000001</v>
      </c>
    </row>
    <row r="23" spans="1:3" s="23" customFormat="1" ht="12.75">
      <c r="A23" s="60" t="s">
        <v>17</v>
      </c>
      <c r="B23" s="54" t="s">
        <v>35</v>
      </c>
      <c r="C23" s="132">
        <f>C25+C26+C27+C24</f>
        <v>1512.4</v>
      </c>
    </row>
    <row r="24" spans="1:3" s="23" customFormat="1" ht="12.75">
      <c r="A24" s="64" t="s">
        <v>364</v>
      </c>
      <c r="B24" s="65" t="s">
        <v>365</v>
      </c>
      <c r="C24" s="133">
        <f>'Прил.№ 9'!E147</f>
        <v>507.9</v>
      </c>
    </row>
    <row r="25" spans="1:3" s="29" customFormat="1" ht="21.75" customHeight="1">
      <c r="A25" s="64" t="s">
        <v>19</v>
      </c>
      <c r="B25" s="38" t="str">
        <f>'Прил.№ 8'!E111</f>
        <v>Защита населения и территории от чрезвычайных ситуаций природного и техногенного характера, гражданская оборона</v>
      </c>
      <c r="C25" s="133">
        <f>'Прил.№ 9'!E151</f>
        <v>1004.5</v>
      </c>
    </row>
    <row r="26" spans="1:3" s="29" customFormat="1" ht="12.75" hidden="1">
      <c r="A26" s="64" t="s">
        <v>251</v>
      </c>
      <c r="B26" s="38" t="str">
        <f>'Прил.№ 8'!E132</f>
        <v>Обеспечение пожарной безопасности</v>
      </c>
      <c r="C26" s="133">
        <f>'Прил.№ 9'!E170</f>
        <v>0</v>
      </c>
    </row>
    <row r="27" spans="1:3" s="29" customFormat="1" ht="15.75" customHeight="1" hidden="1">
      <c r="A27" s="64" t="s">
        <v>341</v>
      </c>
      <c r="B27" s="38" t="str">
        <f>'Прил.№ 8'!E136</f>
        <v>Другие вопросы в области национальной безопасности и правоохранительной деятельности</v>
      </c>
      <c r="C27" s="133">
        <f>'Прил.№ 8'!F136</f>
        <v>0</v>
      </c>
    </row>
    <row r="28" spans="1:3" s="23" customFormat="1" ht="12.75">
      <c r="A28" s="60" t="s">
        <v>22</v>
      </c>
      <c r="B28" s="54" t="s">
        <v>41</v>
      </c>
      <c r="C28" s="132">
        <f>C29+C31+C33+C32+C30</f>
        <v>3328.1</v>
      </c>
    </row>
    <row r="29" spans="1:3" s="29" customFormat="1" ht="12.75">
      <c r="A29" s="37" t="s">
        <v>23</v>
      </c>
      <c r="B29" s="35" t="s">
        <v>42</v>
      </c>
      <c r="C29" s="135">
        <f>'Прил.№ 9'!E186</f>
        <v>200</v>
      </c>
    </row>
    <row r="30" spans="1:3" s="29" customFormat="1" ht="12.75">
      <c r="A30" s="37" t="s">
        <v>366</v>
      </c>
      <c r="B30" s="122" t="s">
        <v>367</v>
      </c>
      <c r="C30" s="135">
        <f>'Прил.№ 9'!E193</f>
        <v>300</v>
      </c>
    </row>
    <row r="31" spans="1:3" s="29" customFormat="1" ht="12.75">
      <c r="A31" s="37" t="s">
        <v>25</v>
      </c>
      <c r="B31" s="35" t="s">
        <v>43</v>
      </c>
      <c r="C31" s="135">
        <f>'Прил.№ 9'!E202</f>
        <v>964.0999999999999</v>
      </c>
    </row>
    <row r="32" spans="1:3" s="29" customFormat="1" ht="12.75">
      <c r="A32" s="37" t="s">
        <v>222</v>
      </c>
      <c r="B32" s="35" t="s">
        <v>224</v>
      </c>
      <c r="C32" s="135">
        <f>'Прил.№ 9'!E210</f>
        <v>1417</v>
      </c>
    </row>
    <row r="33" spans="1:3" s="29" customFormat="1" ht="12.75">
      <c r="A33" s="37" t="s">
        <v>136</v>
      </c>
      <c r="B33" s="35" t="s">
        <v>44</v>
      </c>
      <c r="C33" s="135">
        <f>'Прил.№ 9'!E220</f>
        <v>447</v>
      </c>
    </row>
    <row r="34" spans="1:3" s="23" customFormat="1" ht="12.75">
      <c r="A34" s="60" t="s">
        <v>181</v>
      </c>
      <c r="B34" s="54" t="s">
        <v>183</v>
      </c>
      <c r="C34" s="132">
        <f>C36+C37+C35</f>
        <v>120</v>
      </c>
    </row>
    <row r="35" spans="1:3" s="23" customFormat="1" ht="0.75" customHeight="1">
      <c r="A35" s="37" t="s">
        <v>328</v>
      </c>
      <c r="B35" s="120" t="s">
        <v>329</v>
      </c>
      <c r="C35" s="135">
        <f>'Прил.№ 9'!E238</f>
        <v>0</v>
      </c>
    </row>
    <row r="36" spans="1:3" s="29" customFormat="1" ht="12.75">
      <c r="A36" s="37" t="s">
        <v>182</v>
      </c>
      <c r="B36" s="35" t="s">
        <v>184</v>
      </c>
      <c r="C36" s="135">
        <f>'Прил.№ 9'!E242</f>
        <v>120</v>
      </c>
    </row>
    <row r="37" spans="1:3" s="29" customFormat="1" ht="12.75" hidden="1">
      <c r="A37" s="37" t="s">
        <v>252</v>
      </c>
      <c r="B37" s="35" t="str">
        <f>'Прил.№ 8'!E187</f>
        <v>Благоустройство</v>
      </c>
      <c r="C37" s="135">
        <f>'Прил.№ 9'!E251</f>
        <v>0</v>
      </c>
    </row>
    <row r="38" spans="1:3" s="23" customFormat="1" ht="12.75">
      <c r="A38" s="60" t="s">
        <v>46</v>
      </c>
      <c r="B38" s="54" t="s">
        <v>47</v>
      </c>
      <c r="C38" s="132">
        <f>C39+C40+C41+C42+C43</f>
        <v>161212.3</v>
      </c>
    </row>
    <row r="39" spans="1:3" s="29" customFormat="1" ht="12.75">
      <c r="A39" s="37" t="s">
        <v>88</v>
      </c>
      <c r="B39" s="26" t="s">
        <v>89</v>
      </c>
      <c r="C39" s="135">
        <f>'Прил.№ 9'!E267</f>
        <v>35792</v>
      </c>
    </row>
    <row r="40" spans="1:3" s="29" customFormat="1" ht="12.75">
      <c r="A40" s="37" t="s">
        <v>76</v>
      </c>
      <c r="B40" s="26" t="s">
        <v>77</v>
      </c>
      <c r="C40" s="135">
        <f>'Прил.№ 9'!E272</f>
        <v>114539.3</v>
      </c>
    </row>
    <row r="41" spans="1:3" s="29" customFormat="1" ht="12.75">
      <c r="A41" s="37" t="s">
        <v>98</v>
      </c>
      <c r="B41" s="26" t="str">
        <f>'Прил.№ 8'!E528</f>
        <v>Профессиональная подготовка, переподготовка и повышение квалификации</v>
      </c>
      <c r="C41" s="135">
        <f>'Прил.№ 9'!E295</f>
        <v>220</v>
      </c>
    </row>
    <row r="42" spans="1:3" s="29" customFormat="1" ht="12.75">
      <c r="A42" s="37" t="s">
        <v>48</v>
      </c>
      <c r="B42" s="26" t="s">
        <v>49</v>
      </c>
      <c r="C42" s="135">
        <f>'Прил.№ 9'!E301</f>
        <v>829</v>
      </c>
    </row>
    <row r="43" spans="1:3" s="29" customFormat="1" ht="12.75">
      <c r="A43" s="37" t="s">
        <v>53</v>
      </c>
      <c r="B43" s="35" t="s">
        <v>54</v>
      </c>
      <c r="C43" s="135">
        <f>'Прил.№ 9'!E318</f>
        <v>9832</v>
      </c>
    </row>
    <row r="44" spans="1:3" s="23" customFormat="1" ht="12.75">
      <c r="A44" s="60" t="s">
        <v>55</v>
      </c>
      <c r="B44" s="54" t="str">
        <f>'Прил.№ 8'!E375</f>
        <v>Культура и кинематография</v>
      </c>
      <c r="C44" s="132">
        <f>C45+C46</f>
        <v>28099</v>
      </c>
    </row>
    <row r="45" spans="1:3" s="29" customFormat="1" ht="12.75">
      <c r="A45" s="37" t="s">
        <v>80</v>
      </c>
      <c r="B45" s="26" t="s">
        <v>81</v>
      </c>
      <c r="C45" s="135">
        <f>'Прил.№ 9'!E339</f>
        <v>23734.96</v>
      </c>
    </row>
    <row r="46" spans="1:3" s="29" customFormat="1" ht="12.75">
      <c r="A46" s="64" t="s">
        <v>56</v>
      </c>
      <c r="B46" s="38" t="str">
        <f>'Прил.№ 8'!E457</f>
        <v>Другие вопросы в области культуры, кинематографии</v>
      </c>
      <c r="C46" s="134">
        <f>'Прил.№ 9'!E412</f>
        <v>4364.04</v>
      </c>
    </row>
    <row r="47" spans="1:3" s="23" customFormat="1" ht="12.75">
      <c r="A47" s="60" t="s">
        <v>60</v>
      </c>
      <c r="B47" s="54" t="s">
        <v>61</v>
      </c>
      <c r="C47" s="132">
        <f>C48+C49+C50</f>
        <v>8195.324</v>
      </c>
    </row>
    <row r="48" spans="1:3" s="29" customFormat="1" ht="12.75">
      <c r="A48" s="37" t="s">
        <v>62</v>
      </c>
      <c r="B48" s="35" t="s">
        <v>63</v>
      </c>
      <c r="C48" s="135">
        <f>'Прил.№ 9'!E438</f>
        <v>1200</v>
      </c>
    </row>
    <row r="49" spans="1:3" s="29" customFormat="1" ht="12.75">
      <c r="A49" s="37" t="s">
        <v>65</v>
      </c>
      <c r="B49" s="35" t="s">
        <v>66</v>
      </c>
      <c r="C49" s="135">
        <f>'Прил.№ 9'!E442</f>
        <v>2919.624</v>
      </c>
    </row>
    <row r="50" spans="1:3" s="29" customFormat="1" ht="12.75">
      <c r="A50" s="37" t="s">
        <v>233</v>
      </c>
      <c r="B50" s="35" t="s">
        <v>237</v>
      </c>
      <c r="C50" s="136">
        <f>'Прил.№ 9'!E477</f>
        <v>4075.7000000000003</v>
      </c>
    </row>
    <row r="51" spans="1:3" s="23" customFormat="1" ht="12.75">
      <c r="A51" s="60" t="s">
        <v>212</v>
      </c>
      <c r="B51" s="54" t="s">
        <v>158</v>
      </c>
      <c r="C51" s="137">
        <f>C53+C52</f>
        <v>1750</v>
      </c>
    </row>
    <row r="52" spans="1:3" s="29" customFormat="1" ht="12.75">
      <c r="A52" s="37" t="s">
        <v>244</v>
      </c>
      <c r="B52" s="35" t="s">
        <v>245</v>
      </c>
      <c r="C52" s="136">
        <f>'Прил.№ 9'!E488</f>
        <v>1000</v>
      </c>
    </row>
    <row r="53" spans="1:3" s="29" customFormat="1" ht="12.75">
      <c r="A53" s="37" t="s">
        <v>213</v>
      </c>
      <c r="B53" s="35" t="s">
        <v>214</v>
      </c>
      <c r="C53" s="136">
        <f>'Прил.№ 9'!E499</f>
        <v>750</v>
      </c>
    </row>
    <row r="54" spans="1:5" s="23" customFormat="1" ht="12.75">
      <c r="A54" s="56">
        <v>1200</v>
      </c>
      <c r="B54" s="67" t="s">
        <v>210</v>
      </c>
      <c r="C54" s="138">
        <f>SUM(C55:C56)</f>
        <v>1400</v>
      </c>
      <c r="E54" s="34"/>
    </row>
    <row r="55" spans="1:5" s="29" customFormat="1" ht="0.75" customHeight="1">
      <c r="A55" s="37" t="s">
        <v>211</v>
      </c>
      <c r="B55" s="26" t="s">
        <v>169</v>
      </c>
      <c r="C55" s="135">
        <f>'Прил.№ 9'!E506</f>
        <v>0</v>
      </c>
      <c r="E55" s="40"/>
    </row>
    <row r="56" spans="1:5" s="29" customFormat="1" ht="12.75">
      <c r="A56" s="37" t="s">
        <v>289</v>
      </c>
      <c r="B56" s="35" t="s">
        <v>290</v>
      </c>
      <c r="C56" s="135">
        <f>'Прил.№ 9'!E510</f>
        <v>1400</v>
      </c>
      <c r="E56" s="40"/>
    </row>
    <row r="57" spans="1:5" s="23" customFormat="1" ht="12.75">
      <c r="A57" s="60" t="s">
        <v>217</v>
      </c>
      <c r="B57" s="67" t="s">
        <v>94</v>
      </c>
      <c r="C57" s="132">
        <f>C58</f>
        <v>1186.3</v>
      </c>
      <c r="E57" s="39"/>
    </row>
    <row r="58" spans="1:5" s="29" customFormat="1" ht="12.75">
      <c r="A58" s="37" t="s">
        <v>218</v>
      </c>
      <c r="B58" s="26" t="str">
        <f>'Прил.№ 8'!E592</f>
        <v>Обслуживание государственного внутреннего и муниципального долга</v>
      </c>
      <c r="C58" s="135">
        <f>'Прил.№ 9'!E518</f>
        <v>1186.3</v>
      </c>
      <c r="E58" s="40"/>
    </row>
    <row r="59" spans="1:3" s="23" customFormat="1" ht="22.5">
      <c r="A59" s="45">
        <v>1400</v>
      </c>
      <c r="B59" s="67" t="s">
        <v>219</v>
      </c>
      <c r="C59" s="139">
        <f>SUM(C60:C61)</f>
        <v>21571</v>
      </c>
    </row>
    <row r="60" spans="1:3" s="29" customFormat="1" ht="22.5">
      <c r="A60" s="28">
        <v>1401</v>
      </c>
      <c r="B60" s="26" t="s">
        <v>220</v>
      </c>
      <c r="C60" s="140">
        <f>'Прил.№ 9'!E523</f>
        <v>19571</v>
      </c>
    </row>
    <row r="61" spans="1:3" s="29" customFormat="1" ht="12.75">
      <c r="A61" s="28">
        <v>1402</v>
      </c>
      <c r="B61" s="26" t="s">
        <v>221</v>
      </c>
      <c r="C61" s="140">
        <f>'Прил.№ 9'!E528</f>
        <v>2000</v>
      </c>
    </row>
    <row r="62" spans="1:3" s="29" customFormat="1" ht="12.75">
      <c r="A62" s="79"/>
      <c r="B62" s="77"/>
      <c r="C62" s="77"/>
    </row>
    <row r="63" spans="1:3" s="29" customFormat="1" ht="12.75">
      <c r="A63" s="79"/>
      <c r="B63" s="77"/>
      <c r="C63" s="77"/>
    </row>
    <row r="64" spans="1:3" s="29" customFormat="1" ht="12.75">
      <c r="A64" s="79"/>
      <c r="B64" s="77"/>
      <c r="C64" s="77"/>
    </row>
    <row r="65" spans="1:3" s="29" customFormat="1" ht="12.75">
      <c r="A65" s="79"/>
      <c r="B65" s="77"/>
      <c r="C65" s="77"/>
    </row>
    <row r="66" spans="1:3" s="29" customFormat="1" ht="12.75">
      <c r="A66" s="79"/>
      <c r="B66" s="77"/>
      <c r="C66" s="77"/>
    </row>
    <row r="67" spans="1:3" s="29" customFormat="1" ht="12.75">
      <c r="A67" s="79"/>
      <c r="B67" s="77"/>
      <c r="C67" s="77"/>
    </row>
    <row r="68" spans="1:3" s="29" customFormat="1" ht="12.75">
      <c r="A68" s="79"/>
      <c r="B68" s="77"/>
      <c r="C68" s="77"/>
    </row>
    <row r="69" spans="1:3" s="29" customFormat="1" ht="12.75">
      <c r="A69" s="79"/>
      <c r="B69" s="77"/>
      <c r="C69" s="77"/>
    </row>
    <row r="70" spans="1:3" s="29" customFormat="1" ht="12.75">
      <c r="A70" s="79"/>
      <c r="B70" s="77"/>
      <c r="C70" s="77"/>
    </row>
    <row r="71" spans="1:3" s="29" customFormat="1" ht="12.75">
      <c r="A71" s="79"/>
      <c r="B71" s="77"/>
      <c r="C71" s="77"/>
    </row>
    <row r="72" spans="1:3" s="29" customFormat="1" ht="12.75">
      <c r="A72" s="79"/>
      <c r="B72" s="77"/>
      <c r="C72" s="77"/>
    </row>
    <row r="73" spans="1:3" s="29" customFormat="1" ht="12.75">
      <c r="A73" s="79"/>
      <c r="B73" s="77"/>
      <c r="C73" s="77"/>
    </row>
    <row r="74" spans="1:3" s="29" customFormat="1" ht="12.75">
      <c r="A74" s="79"/>
      <c r="B74" s="77"/>
      <c r="C74" s="77"/>
    </row>
    <row r="75" spans="1:3" s="29" customFormat="1" ht="12.75">
      <c r="A75" s="79"/>
      <c r="B75" s="77"/>
      <c r="C75" s="77"/>
    </row>
    <row r="76" spans="1:3" s="29" customFormat="1" ht="12.75">
      <c r="A76" s="79"/>
      <c r="B76" s="77"/>
      <c r="C76" s="77"/>
    </row>
    <row r="77" spans="1:3" s="29" customFormat="1" ht="12.75">
      <c r="A77" s="79"/>
      <c r="B77" s="77"/>
      <c r="C77" s="77"/>
    </row>
    <row r="78" spans="1:3" s="29" customFormat="1" ht="12.75">
      <c r="A78" s="79"/>
      <c r="B78" s="77"/>
      <c r="C78" s="77"/>
    </row>
    <row r="79" spans="1:3" s="29" customFormat="1" ht="12.75">
      <c r="A79" s="79"/>
      <c r="B79" s="77"/>
      <c r="C79" s="77"/>
    </row>
    <row r="80" spans="1:3" s="29" customFormat="1" ht="12.75">
      <c r="A80" s="79"/>
      <c r="B80" s="77"/>
      <c r="C80" s="77"/>
    </row>
    <row r="81" spans="1:3" s="29" customFormat="1" ht="12.75">
      <c r="A81" s="79"/>
      <c r="B81" s="77"/>
      <c r="C81" s="77"/>
    </row>
    <row r="82" spans="1:3" s="29" customFormat="1" ht="12.75">
      <c r="A82" s="79"/>
      <c r="B82" s="77"/>
      <c r="C82" s="77"/>
    </row>
    <row r="83" spans="1:3" s="29" customFormat="1" ht="12.75">
      <c r="A83" s="79"/>
      <c r="B83" s="77"/>
      <c r="C83" s="77"/>
    </row>
    <row r="84" spans="1:3" s="29" customFormat="1" ht="12.75">
      <c r="A84" s="79"/>
      <c r="B84" s="77"/>
      <c r="C84" s="77"/>
    </row>
    <row r="85" spans="1:3" s="29" customFormat="1" ht="12.75">
      <c r="A85" s="79"/>
      <c r="B85" s="77"/>
      <c r="C85" s="77"/>
    </row>
    <row r="86" spans="1:3" s="29" customFormat="1" ht="12.75">
      <c r="A86" s="79"/>
      <c r="B86" s="77"/>
      <c r="C86" s="77"/>
    </row>
    <row r="87" spans="1:3" s="29" customFormat="1" ht="12.75">
      <c r="A87" s="79"/>
      <c r="B87" s="77"/>
      <c r="C87" s="77"/>
    </row>
    <row r="88" spans="1:3" s="29" customFormat="1" ht="12.75">
      <c r="A88" s="79"/>
      <c r="B88" s="77"/>
      <c r="C88" s="77"/>
    </row>
    <row r="89" spans="1:3" s="29" customFormat="1" ht="12.75">
      <c r="A89" s="79"/>
      <c r="B89" s="77"/>
      <c r="C89" s="77"/>
    </row>
    <row r="90" spans="1:3" s="29" customFormat="1" ht="12.75">
      <c r="A90" s="79"/>
      <c r="B90" s="77"/>
      <c r="C90" s="77"/>
    </row>
    <row r="91" spans="1:3" s="29" customFormat="1" ht="12.75">
      <c r="A91" s="79"/>
      <c r="B91" s="77"/>
      <c r="C91" s="77"/>
    </row>
    <row r="92" spans="1:3" s="29" customFormat="1" ht="12.75">
      <c r="A92" s="79"/>
      <c r="B92" s="77"/>
      <c r="C92" s="77"/>
    </row>
    <row r="93" spans="1:3" s="29" customFormat="1" ht="12.75">
      <c r="A93" s="79"/>
      <c r="B93" s="77"/>
      <c r="C93" s="77"/>
    </row>
    <row r="94" spans="1:3" s="29" customFormat="1" ht="12.75">
      <c r="A94" s="79"/>
      <c r="B94" s="77"/>
      <c r="C94" s="77"/>
    </row>
    <row r="95" spans="1:3" s="29" customFormat="1" ht="12.75">
      <c r="A95" s="79"/>
      <c r="B95" s="77"/>
      <c r="C95" s="77"/>
    </row>
    <row r="96" spans="1:3" s="29" customFormat="1" ht="12.75">
      <c r="A96" s="79"/>
      <c r="B96" s="77"/>
      <c r="C96" s="77"/>
    </row>
    <row r="97" spans="1:3" s="29" customFormat="1" ht="12.75">
      <c r="A97" s="79"/>
      <c r="B97" s="77"/>
      <c r="C97" s="77"/>
    </row>
    <row r="98" spans="1:3" s="29" customFormat="1" ht="12.75">
      <c r="A98" s="79"/>
      <c r="B98" s="77"/>
      <c r="C98" s="77"/>
    </row>
    <row r="99" spans="1:3" s="29" customFormat="1" ht="12.75">
      <c r="A99" s="79"/>
      <c r="B99" s="77"/>
      <c r="C99" s="77"/>
    </row>
    <row r="100" spans="1:3" s="29" customFormat="1" ht="12.75">
      <c r="A100" s="79"/>
      <c r="B100" s="77"/>
      <c r="C100" s="77"/>
    </row>
    <row r="101" spans="1:3" s="29" customFormat="1" ht="12.75">
      <c r="A101" s="79"/>
      <c r="B101" s="77"/>
      <c r="C101" s="77"/>
    </row>
    <row r="102" spans="1:3" s="29" customFormat="1" ht="12.75">
      <c r="A102" s="79"/>
      <c r="B102" s="77"/>
      <c r="C102" s="77"/>
    </row>
    <row r="103" spans="1:3" s="29" customFormat="1" ht="12.75">
      <c r="A103" s="79"/>
      <c r="B103" s="77"/>
      <c r="C103" s="77"/>
    </row>
    <row r="104" spans="1:3" s="29" customFormat="1" ht="12.75">
      <c r="A104" s="79"/>
      <c r="B104" s="77"/>
      <c r="C104" s="77"/>
    </row>
    <row r="105" spans="1:3" s="29" customFormat="1" ht="12.75">
      <c r="A105" s="79"/>
      <c r="B105" s="77"/>
      <c r="C105" s="77"/>
    </row>
    <row r="106" spans="1:3" s="29" customFormat="1" ht="12.75">
      <c r="A106" s="79"/>
      <c r="B106" s="77"/>
      <c r="C106" s="77"/>
    </row>
    <row r="107" spans="1:3" s="29" customFormat="1" ht="12.75">
      <c r="A107" s="79"/>
      <c r="B107" s="77"/>
      <c r="C107" s="77"/>
    </row>
    <row r="108" spans="1:3" s="29" customFormat="1" ht="12.75">
      <c r="A108" s="79"/>
      <c r="B108" s="77"/>
      <c r="C108" s="77"/>
    </row>
    <row r="109" spans="1:3" s="29" customFormat="1" ht="12.75">
      <c r="A109" s="79"/>
      <c r="B109" s="77"/>
      <c r="C109" s="77"/>
    </row>
    <row r="110" spans="1:3" s="29" customFormat="1" ht="12.75">
      <c r="A110" s="79"/>
      <c r="B110" s="77"/>
      <c r="C110" s="77"/>
    </row>
    <row r="111" spans="1:3" s="29" customFormat="1" ht="12.75">
      <c r="A111" s="79"/>
      <c r="B111" s="77"/>
      <c r="C111" s="77"/>
    </row>
    <row r="112" spans="1:3" s="29" customFormat="1" ht="12.75">
      <c r="A112" s="79"/>
      <c r="B112" s="77"/>
      <c r="C112" s="77"/>
    </row>
    <row r="113" spans="1:3" s="29" customFormat="1" ht="12.75">
      <c r="A113" s="79"/>
      <c r="B113" s="77"/>
      <c r="C113" s="77"/>
    </row>
    <row r="114" spans="1:3" s="29" customFormat="1" ht="12.75">
      <c r="A114" s="79"/>
      <c r="B114" s="77"/>
      <c r="C114" s="77"/>
    </row>
    <row r="115" spans="1:3" s="29" customFormat="1" ht="12.75">
      <c r="A115" s="79"/>
      <c r="B115" s="77"/>
      <c r="C115" s="77"/>
    </row>
    <row r="116" spans="1:3" s="29" customFormat="1" ht="12.75">
      <c r="A116" s="79"/>
      <c r="B116" s="77"/>
      <c r="C116" s="77"/>
    </row>
    <row r="117" spans="1:3" s="29" customFormat="1" ht="12.75">
      <c r="A117" s="79"/>
      <c r="B117" s="77"/>
      <c r="C117" s="77"/>
    </row>
    <row r="118" spans="1:3" s="29" customFormat="1" ht="12.75">
      <c r="A118" s="79"/>
      <c r="B118" s="77"/>
      <c r="C118" s="77"/>
    </row>
    <row r="119" spans="1:3" s="29" customFormat="1" ht="12.75">
      <c r="A119" s="79"/>
      <c r="B119" s="77"/>
      <c r="C119" s="77"/>
    </row>
    <row r="120" spans="1:3" s="29" customFormat="1" ht="12.75">
      <c r="A120" s="79"/>
      <c r="B120" s="77"/>
      <c r="C120" s="77"/>
    </row>
    <row r="121" spans="1:3" s="29" customFormat="1" ht="12.75">
      <c r="A121" s="79"/>
      <c r="B121" s="77"/>
      <c r="C121" s="77"/>
    </row>
    <row r="122" spans="1:3" s="29" customFormat="1" ht="12.75">
      <c r="A122" s="79"/>
      <c r="B122" s="77"/>
      <c r="C122" s="77"/>
    </row>
    <row r="123" spans="1:3" s="29" customFormat="1" ht="12.75">
      <c r="A123" s="79"/>
      <c r="B123" s="77"/>
      <c r="C123" s="77"/>
    </row>
    <row r="124" spans="1:3" s="29" customFormat="1" ht="12.75">
      <c r="A124" s="79"/>
      <c r="B124" s="77"/>
      <c r="C124" s="77"/>
    </row>
    <row r="125" spans="1:3" s="29" customFormat="1" ht="12.75">
      <c r="A125" s="79"/>
      <c r="B125" s="77"/>
      <c r="C125" s="77"/>
    </row>
    <row r="126" spans="1:3" s="29" customFormat="1" ht="12.75">
      <c r="A126" s="79"/>
      <c r="B126" s="77"/>
      <c r="C126" s="77"/>
    </row>
    <row r="127" spans="1:3" s="29" customFormat="1" ht="12.75">
      <c r="A127" s="79"/>
      <c r="B127" s="77"/>
      <c r="C127" s="77"/>
    </row>
    <row r="128" spans="1:3" s="29" customFormat="1" ht="12.75">
      <c r="A128" s="79"/>
      <c r="B128" s="77"/>
      <c r="C128" s="77"/>
    </row>
    <row r="129" spans="1:3" s="29" customFormat="1" ht="12.75">
      <c r="A129" s="79"/>
      <c r="B129" s="77"/>
      <c r="C129" s="77"/>
    </row>
    <row r="130" spans="1:3" s="29" customFormat="1" ht="12.75">
      <c r="A130" s="79"/>
      <c r="B130" s="77"/>
      <c r="C130" s="77"/>
    </row>
    <row r="131" spans="1:3" s="29" customFormat="1" ht="12.75">
      <c r="A131" s="79"/>
      <c r="B131" s="77"/>
      <c r="C131" s="77"/>
    </row>
    <row r="132" spans="1:3" s="29" customFormat="1" ht="12.75">
      <c r="A132" s="79"/>
      <c r="B132" s="77"/>
      <c r="C132" s="77"/>
    </row>
    <row r="133" spans="1:3" s="29" customFormat="1" ht="12.75">
      <c r="A133" s="79"/>
      <c r="B133" s="77"/>
      <c r="C133" s="77"/>
    </row>
    <row r="134" spans="1:3" s="29" customFormat="1" ht="12.75">
      <c r="A134" s="79"/>
      <c r="B134" s="77"/>
      <c r="C134" s="77"/>
    </row>
    <row r="135" spans="1:3" s="29" customFormat="1" ht="12.75">
      <c r="A135" s="79"/>
      <c r="B135" s="77"/>
      <c r="C135" s="77"/>
    </row>
    <row r="136" spans="1:3" s="29" customFormat="1" ht="12.75">
      <c r="A136" s="79"/>
      <c r="B136" s="77"/>
      <c r="C136" s="77"/>
    </row>
    <row r="137" spans="1:3" s="29" customFormat="1" ht="12.75">
      <c r="A137" s="79"/>
      <c r="B137" s="77"/>
      <c r="C137" s="77"/>
    </row>
    <row r="138" spans="1:3" s="29" customFormat="1" ht="12.75">
      <c r="A138" s="79"/>
      <c r="B138" s="77"/>
      <c r="C138" s="77"/>
    </row>
    <row r="139" spans="1:3" s="29" customFormat="1" ht="12.75">
      <c r="A139" s="79"/>
      <c r="B139" s="77"/>
      <c r="C139" s="77"/>
    </row>
    <row r="140" spans="1:3" s="29" customFormat="1" ht="12.75">
      <c r="A140" s="79"/>
      <c r="B140" s="77"/>
      <c r="C140" s="77"/>
    </row>
    <row r="141" spans="1:3" s="29" customFormat="1" ht="12.75">
      <c r="A141" s="79"/>
      <c r="B141" s="77"/>
      <c r="C141" s="77"/>
    </row>
    <row r="142" spans="1:3" s="29" customFormat="1" ht="12.75">
      <c r="A142" s="79"/>
      <c r="B142" s="77"/>
      <c r="C142" s="77"/>
    </row>
    <row r="143" spans="1:3" s="29" customFormat="1" ht="12.75">
      <c r="A143" s="79"/>
      <c r="B143" s="77"/>
      <c r="C143" s="77"/>
    </row>
    <row r="144" spans="1:3" s="29" customFormat="1" ht="12.75">
      <c r="A144" s="79"/>
      <c r="B144" s="77"/>
      <c r="C144" s="77"/>
    </row>
    <row r="145" spans="1:3" s="29" customFormat="1" ht="12.75">
      <c r="A145" s="79"/>
      <c r="B145" s="77"/>
      <c r="C145" s="77"/>
    </row>
    <row r="146" spans="1:3" s="29" customFormat="1" ht="12.75">
      <c r="A146" s="79"/>
      <c r="B146" s="77"/>
      <c r="C146" s="77"/>
    </row>
    <row r="147" spans="1:3" s="29" customFormat="1" ht="12.75">
      <c r="A147" s="79"/>
      <c r="B147" s="77"/>
      <c r="C147" s="77"/>
    </row>
    <row r="148" spans="1:3" s="29" customFormat="1" ht="12.75">
      <c r="A148" s="79"/>
      <c r="B148" s="77"/>
      <c r="C148" s="77"/>
    </row>
    <row r="149" spans="1:3" s="29" customFormat="1" ht="12.75">
      <c r="A149" s="79"/>
      <c r="B149" s="77"/>
      <c r="C149" s="77"/>
    </row>
    <row r="150" spans="1:3" s="29" customFormat="1" ht="12.75">
      <c r="A150" s="79"/>
      <c r="B150" s="77"/>
      <c r="C150" s="77"/>
    </row>
    <row r="151" spans="1:3" s="29" customFormat="1" ht="12.75">
      <c r="A151" s="79"/>
      <c r="B151" s="77"/>
      <c r="C151" s="77"/>
    </row>
    <row r="152" spans="1:3" s="29" customFormat="1" ht="12.75">
      <c r="A152" s="79"/>
      <c r="B152" s="77"/>
      <c r="C152" s="77"/>
    </row>
    <row r="153" spans="1:3" s="29" customFormat="1" ht="12.75">
      <c r="A153" s="79"/>
      <c r="B153" s="77"/>
      <c r="C153" s="77"/>
    </row>
    <row r="154" spans="1:3" s="29" customFormat="1" ht="12.75">
      <c r="A154" s="79"/>
      <c r="B154" s="77"/>
      <c r="C154" s="77"/>
    </row>
    <row r="155" spans="1:3" s="29" customFormat="1" ht="12.75">
      <c r="A155" s="79"/>
      <c r="B155" s="77"/>
      <c r="C155" s="77"/>
    </row>
    <row r="156" spans="1:3" s="29" customFormat="1" ht="12.75">
      <c r="A156" s="79"/>
      <c r="B156" s="77"/>
      <c r="C156" s="77"/>
    </row>
    <row r="157" spans="1:3" s="29" customFormat="1" ht="12.75">
      <c r="A157" s="79"/>
      <c r="B157" s="77"/>
      <c r="C157" s="77"/>
    </row>
    <row r="158" spans="1:3" s="29" customFormat="1" ht="12.75">
      <c r="A158" s="79"/>
      <c r="B158" s="77"/>
      <c r="C158" s="77"/>
    </row>
    <row r="159" spans="1:3" s="29" customFormat="1" ht="12.75">
      <c r="A159" s="79"/>
      <c r="B159" s="77"/>
      <c r="C159" s="77"/>
    </row>
    <row r="160" spans="1:3" s="29" customFormat="1" ht="12.75">
      <c r="A160" s="79"/>
      <c r="B160" s="77"/>
      <c r="C160" s="77"/>
    </row>
    <row r="161" spans="1:3" s="29" customFormat="1" ht="12.75">
      <c r="A161" s="79"/>
      <c r="B161" s="77"/>
      <c r="C161" s="77"/>
    </row>
    <row r="162" spans="1:3" s="29" customFormat="1" ht="12.75">
      <c r="A162" s="79"/>
      <c r="B162" s="77"/>
      <c r="C162" s="77"/>
    </row>
    <row r="163" spans="1:3" s="29" customFormat="1" ht="12.75">
      <c r="A163" s="79"/>
      <c r="B163" s="77"/>
      <c r="C163" s="77"/>
    </row>
    <row r="164" spans="1:3" s="29" customFormat="1" ht="12.75">
      <c r="A164" s="79"/>
      <c r="B164" s="77"/>
      <c r="C164" s="77"/>
    </row>
    <row r="165" spans="1:3" s="29" customFormat="1" ht="12.75">
      <c r="A165" s="79"/>
      <c r="B165" s="77"/>
      <c r="C165" s="77"/>
    </row>
    <row r="166" spans="1:3" s="29" customFormat="1" ht="12.75">
      <c r="A166" s="79"/>
      <c r="B166" s="77"/>
      <c r="C166" s="77"/>
    </row>
    <row r="167" spans="1:3" s="29" customFormat="1" ht="12.75">
      <c r="A167" s="79"/>
      <c r="B167" s="77"/>
      <c r="C167" s="77"/>
    </row>
    <row r="168" spans="1:3" s="29" customFormat="1" ht="12.75">
      <c r="A168" s="79"/>
      <c r="B168" s="77"/>
      <c r="C168" s="77"/>
    </row>
    <row r="169" spans="1:3" s="29" customFormat="1" ht="12.75">
      <c r="A169" s="79"/>
      <c r="B169" s="77"/>
      <c r="C169" s="77"/>
    </row>
    <row r="170" spans="1:3" s="29" customFormat="1" ht="12.75">
      <c r="A170" s="79"/>
      <c r="B170" s="77"/>
      <c r="C170" s="77"/>
    </row>
    <row r="171" spans="1:3" s="29" customFormat="1" ht="12.75">
      <c r="A171" s="79"/>
      <c r="B171" s="77"/>
      <c r="C171" s="77"/>
    </row>
    <row r="172" spans="1:3" s="29" customFormat="1" ht="12.75">
      <c r="A172" s="79"/>
      <c r="B172" s="77"/>
      <c r="C172" s="77"/>
    </row>
    <row r="173" spans="1:3" s="29" customFormat="1" ht="12.75">
      <c r="A173" s="79"/>
      <c r="B173" s="77"/>
      <c r="C173" s="77"/>
    </row>
    <row r="174" spans="1:3" s="29" customFormat="1" ht="12.75">
      <c r="A174" s="79"/>
      <c r="B174" s="77"/>
      <c r="C174" s="77"/>
    </row>
    <row r="175" spans="1:3" s="29" customFormat="1" ht="12.75">
      <c r="A175" s="79"/>
      <c r="B175" s="77"/>
      <c r="C175" s="77"/>
    </row>
    <row r="176" spans="1:3" s="29" customFormat="1" ht="12.75">
      <c r="A176" s="79"/>
      <c r="B176" s="77"/>
      <c r="C176" s="77"/>
    </row>
    <row r="177" spans="1:3" s="29" customFormat="1" ht="12.75">
      <c r="A177" s="79"/>
      <c r="B177" s="77"/>
      <c r="C177" s="77"/>
    </row>
    <row r="178" spans="1:3" s="29" customFormat="1" ht="12.75">
      <c r="A178" s="79"/>
      <c r="B178" s="77"/>
      <c r="C178" s="77"/>
    </row>
    <row r="179" spans="1:3" s="29" customFormat="1" ht="12.75">
      <c r="A179" s="79"/>
      <c r="B179" s="77"/>
      <c r="C179" s="77"/>
    </row>
    <row r="180" spans="1:3" s="29" customFormat="1" ht="12.75">
      <c r="A180" s="79"/>
      <c r="B180" s="77"/>
      <c r="C180" s="77"/>
    </row>
    <row r="181" spans="1:3" s="29" customFormat="1" ht="12.75">
      <c r="A181" s="79"/>
      <c r="B181" s="77"/>
      <c r="C181" s="77"/>
    </row>
    <row r="182" spans="1:3" s="29" customFormat="1" ht="12.75">
      <c r="A182" s="79"/>
      <c r="B182" s="77"/>
      <c r="C182" s="77"/>
    </row>
    <row r="183" spans="1:3" s="29" customFormat="1" ht="12.75">
      <c r="A183" s="79"/>
      <c r="B183" s="77"/>
      <c r="C183" s="77"/>
    </row>
    <row r="184" spans="1:3" s="29" customFormat="1" ht="12.75">
      <c r="A184" s="79"/>
      <c r="B184" s="77"/>
      <c r="C184" s="77"/>
    </row>
  </sheetData>
  <sheetProtection/>
  <mergeCells count="10">
    <mergeCell ref="B5:C5"/>
    <mergeCell ref="B1:C1"/>
    <mergeCell ref="B2:C2"/>
    <mergeCell ref="B4:C4"/>
    <mergeCell ref="B3:C3"/>
    <mergeCell ref="A11:A12"/>
    <mergeCell ref="B11:B12"/>
    <mergeCell ref="C11:C12"/>
    <mergeCell ref="B6:C6"/>
    <mergeCell ref="A8:C9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User</cp:lastModifiedBy>
  <cp:lastPrinted>2013-03-26T06:32:08Z</cp:lastPrinted>
  <dcterms:created xsi:type="dcterms:W3CDTF">2007-02-21T13:25:28Z</dcterms:created>
  <dcterms:modified xsi:type="dcterms:W3CDTF">2013-03-26T06:32:13Z</dcterms:modified>
  <cp:category/>
  <cp:version/>
  <cp:contentType/>
  <cp:contentStatus/>
</cp:coreProperties>
</file>