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820" windowHeight="8535" activeTab="0"/>
  </bookViews>
  <sheets>
    <sheet name="Прил.№6" sheetId="1" r:id="rId1"/>
    <sheet name="Прил.№7" sheetId="2" r:id="rId2"/>
    <sheet name="Прил.№5" sheetId="3" r:id="rId3"/>
  </sheets>
  <definedNames>
    <definedName name="_xlnm.Print_Area" localSheetId="0">'Прил.№6'!$A$1:$F$451</definedName>
  </definedNames>
  <calcPr fullCalcOnLoad="1"/>
</workbook>
</file>

<file path=xl/sharedStrings.xml><?xml version="1.0" encoding="utf-8"?>
<sst xmlns="http://schemas.openxmlformats.org/spreadsheetml/2006/main" count="2876" uniqueCount="447">
  <si>
    <t>ППП</t>
  </si>
  <si>
    <t>РП</t>
  </si>
  <si>
    <t>КЦСР</t>
  </si>
  <si>
    <t>КВР</t>
  </si>
  <si>
    <t>Наименование</t>
  </si>
  <si>
    <t>Сумма тыс.руб.</t>
  </si>
  <si>
    <t>0102</t>
  </si>
  <si>
    <t>501</t>
  </si>
  <si>
    <t>0100</t>
  </si>
  <si>
    <t>0010000</t>
  </si>
  <si>
    <t>0103</t>
  </si>
  <si>
    <t>0104</t>
  </si>
  <si>
    <t>0105</t>
  </si>
  <si>
    <t>0700000</t>
  </si>
  <si>
    <t>0920000</t>
  </si>
  <si>
    <t>7951000</t>
  </si>
  <si>
    <t>7951100</t>
  </si>
  <si>
    <t>0300</t>
  </si>
  <si>
    <t>7950200</t>
  </si>
  <si>
    <t>0309</t>
  </si>
  <si>
    <t>2180000</t>
  </si>
  <si>
    <t>2190000</t>
  </si>
  <si>
    <t>0400</t>
  </si>
  <si>
    <t>0405</t>
  </si>
  <si>
    <t>7950500</t>
  </si>
  <si>
    <t>0408</t>
  </si>
  <si>
    <t>Руководство и управление в сфере установленных функций</t>
  </si>
  <si>
    <t>Общегосударственные вопросы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</si>
  <si>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</si>
  <si>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Центральный аппарат</t>
  </si>
  <si>
    <t>Судебная система</t>
  </si>
  <si>
    <t>Резервные фонды</t>
  </si>
  <si>
    <t>Другие общегосударственные вопросы</t>
  </si>
  <si>
    <t>Реализация государственных функций, связанных общегосударственным управлением</t>
  </si>
  <si>
    <t>Выполнение других обязательств государства</t>
  </si>
  <si>
    <t>Национальная безопасность и правоохранительная деятельность</t>
  </si>
  <si>
    <t>Государственная регистрация актов гражданского состояния</t>
  </si>
  <si>
    <t>Мероприятия по предупреждению и ликвидации последствий чрезвычайных ситуаций и стихийных бедствий</t>
  </si>
  <si>
    <t>Мероприятия по гражданской обороне</t>
  </si>
  <si>
    <t>Подготовка населения и организаций к действиям в чрезвычайной ситуации в мирное и военное время</t>
  </si>
  <si>
    <t>Предупреждение и ликвидация последствий чрезвычайных ситуаций и стихийных бедствий природного и техногенного характера</t>
  </si>
  <si>
    <t>Национальная  экономика</t>
  </si>
  <si>
    <t>Сельское хозяйство и рыболовство</t>
  </si>
  <si>
    <t>Транспорт</t>
  </si>
  <si>
    <t>Другие вопросы в области национальной экономики</t>
  </si>
  <si>
    <t>7950600</t>
  </si>
  <si>
    <t>0700</t>
  </si>
  <si>
    <t>Образование</t>
  </si>
  <si>
    <t>0707</t>
  </si>
  <si>
    <t>Молодежная политика и оздоровление детей</t>
  </si>
  <si>
    <t>4310000</t>
  </si>
  <si>
    <t>Организациооно-воспитательная работа с молодежью</t>
  </si>
  <si>
    <t>Проведение мероприятий для детей и молодежи</t>
  </si>
  <si>
    <t>0709</t>
  </si>
  <si>
    <t>Другие вопросы в области образования</t>
  </si>
  <si>
    <t>0800</t>
  </si>
  <si>
    <t>0804</t>
  </si>
  <si>
    <t>Периодическая печать и издательства</t>
  </si>
  <si>
    <t>0900</t>
  </si>
  <si>
    <t>5120000</t>
  </si>
  <si>
    <t>Физкультурно-оздоровительная работа и спортивные мероприятия</t>
  </si>
  <si>
    <t>Мероприятия в области здравоохранения, спорта и физической культуры, туризма</t>
  </si>
  <si>
    <t>1000</t>
  </si>
  <si>
    <t>Социальная политика</t>
  </si>
  <si>
    <t>1001</t>
  </si>
  <si>
    <t>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</si>
  <si>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</si>
  <si>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1003</t>
  </si>
  <si>
    <t>Социальное обеспечение населения</t>
  </si>
  <si>
    <t>5050000</t>
  </si>
  <si>
    <t>7950100</t>
  </si>
  <si>
    <t>7950700</t>
  </si>
  <si>
    <t>542</t>
  </si>
  <si>
    <t>0900000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</si>
  <si>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</si>
  <si>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и муниципальной собственности</t>
  </si>
  <si>
    <t>Обеспечение деятельности подведомственных учреждений</t>
  </si>
  <si>
    <t>556</t>
  </si>
  <si>
    <t>0702</t>
  </si>
  <si>
    <t>Общее образование</t>
  </si>
  <si>
    <t>4230000</t>
  </si>
  <si>
    <t>Учреждения по внешкольной работе с детьми</t>
  </si>
  <si>
    <t>0801</t>
  </si>
  <si>
    <t>Культура</t>
  </si>
  <si>
    <t>4400000</t>
  </si>
  <si>
    <t>4410000</t>
  </si>
  <si>
    <t>Музеи и постоянные выставки</t>
  </si>
  <si>
    <t>4420000</t>
  </si>
  <si>
    <t>Библиотеки</t>
  </si>
  <si>
    <t>575</t>
  </si>
  <si>
    <t>0701</t>
  </si>
  <si>
    <t>Дошкольное образование</t>
  </si>
  <si>
    <t>Ежемесячное денежное вознаграждение за классное руководство в государственных и муниципальных общеобразовательных школ</t>
  </si>
  <si>
    <t>Учебные заведения и курсы по переподготовки кадров</t>
  </si>
  <si>
    <t>Переподготовка и повышение квалификации кадров</t>
  </si>
  <si>
    <t>0106</t>
  </si>
  <si>
    <t>Обслуживание государственного и муниципального долга</t>
  </si>
  <si>
    <t>0650000</t>
  </si>
  <si>
    <t>Процентные платежи по долговым обязательствам</t>
  </si>
  <si>
    <t>Процентные платежи по муниципальному долгу</t>
  </si>
  <si>
    <t>0705</t>
  </si>
  <si>
    <t>7950000</t>
  </si>
  <si>
    <t>Целевые программы муниципальных образований</t>
  </si>
  <si>
    <t>4200000</t>
  </si>
  <si>
    <t>Детские дошкольные учреждения</t>
  </si>
  <si>
    <t>4210000</t>
  </si>
  <si>
    <t xml:space="preserve">Школы-детские сады, школы начальные, неполные средние и средние </t>
  </si>
  <si>
    <t>4520000</t>
  </si>
  <si>
    <t>Администрация Максатихинского района Тверской области</t>
  </si>
  <si>
    <t>Всего</t>
  </si>
  <si>
    <t>5200000</t>
  </si>
  <si>
    <t>к решению Собрания депутатов Максатихинского района</t>
  </si>
  <si>
    <t>Иные безвозмездные и безвозвратные перечисления</t>
  </si>
  <si>
    <t>Резервные фонды органов местного самоуправления</t>
  </si>
  <si>
    <t>МЦП "Программа подготовки, переподготовки и повышения квалификации управленческих кадров органов местного самоуправления Максатихинского района "</t>
  </si>
  <si>
    <t>Национальная экономика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</si>
  <si>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</si>
  <si>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</si>
  <si>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0020300</t>
  </si>
  <si>
    <t>Выполнение функций органами местного самоуправления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</si>
  <si>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</si>
  <si>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Руководство и управление в сфере установленных функций органов  государственной власти</t>
  </si>
  <si>
    <t>0020000</t>
  </si>
  <si>
    <t>Выполнение функций органами  местного самоуправления</t>
  </si>
  <si>
    <t>0021200</t>
  </si>
  <si>
    <t>Депутаты представительного органа муниципального образования</t>
  </si>
  <si>
    <t>0020400</t>
  </si>
  <si>
    <t>Обеспечение деятельности  финансовых, налоговых и таможенных органов и органов финансового(финансово-бюджетного) надзора</t>
  </si>
  <si>
    <t>0014000</t>
  </si>
  <si>
    <t>0111</t>
  </si>
  <si>
    <t>0650300</t>
  </si>
  <si>
    <t>Прочие расходы</t>
  </si>
  <si>
    <t xml:space="preserve">Резервные фонды местных администраций </t>
  </si>
  <si>
    <t>0013800</t>
  </si>
  <si>
    <t>001</t>
  </si>
  <si>
    <t>0920300</t>
  </si>
  <si>
    <t>2180100</t>
  </si>
  <si>
    <t>Предупреждение и ликвидация последствий  чрезвычайных ситуаций и стихийных бедтсвий  природного и техногенного характера</t>
  </si>
  <si>
    <t>2190100</t>
  </si>
  <si>
    <t>Выполнение функций бюджетными учреждениями</t>
  </si>
  <si>
    <t>0412</t>
  </si>
  <si>
    <t>4209900</t>
  </si>
  <si>
    <t xml:space="preserve">Мероприятия по проведению  оздоровительной  кампании  детей </t>
  </si>
  <si>
    <t>4409900</t>
  </si>
  <si>
    <t>4419900</t>
  </si>
  <si>
    <t>4429900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</si>
  <si>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</si>
  <si>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Функционирование Правительства Российской Федерации, высших  исполнительных органовгосударственной власти субъектов Российской Федерации, местных администраций</t>
  </si>
  <si>
    <t>Составление(изменение и дополнение)списков кандитатовв присяжные заседатели</t>
  </si>
  <si>
    <t>0700500</t>
  </si>
  <si>
    <t>0900200</t>
  </si>
  <si>
    <t>4219901</t>
  </si>
  <si>
    <t>Обеспечение деятельности подведомственных учреждений(за счет средств муниципального района)</t>
  </si>
  <si>
    <t>Ежемесячное денежное вознаграждение за классное руководство в государственных и муниципальных общеобразовательных школах</t>
  </si>
  <si>
    <t>4239900</t>
  </si>
  <si>
    <t>Обеспечение деятельности подведомственных учреждений (за счет средств муниципального бюджета)</t>
  </si>
  <si>
    <t xml:space="preserve">учебные заведения и курсы </t>
  </si>
  <si>
    <t>переподготовка и повышение квалификации кадров</t>
  </si>
  <si>
    <t xml:space="preserve">Мероприятия по проведению оздоровительной кампании детей </t>
  </si>
  <si>
    <t>проведение мероприятий по организации оздоровительной кампании детей</t>
  </si>
  <si>
    <t>учебно-методические кабинеты,централизованные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группы</t>
  </si>
  <si>
    <t>5129700</t>
  </si>
  <si>
    <t>Физическая культура и спорт</t>
  </si>
  <si>
    <t>4529900</t>
  </si>
  <si>
    <t>Выравнивание бюджетной обеспеченности</t>
  </si>
  <si>
    <t>4310100</t>
  </si>
  <si>
    <t>4910000</t>
  </si>
  <si>
    <t>Доплаты к пенсиям, дополнительное пенсионное обеспечение.</t>
  </si>
  <si>
    <t>4910100</t>
  </si>
  <si>
    <t>Социальная помощь</t>
  </si>
  <si>
    <t>5220000</t>
  </si>
  <si>
    <t>Региональные целевые программы</t>
  </si>
  <si>
    <t>503</t>
  </si>
  <si>
    <t>Телевидение и радиовещание</t>
  </si>
  <si>
    <t>7950800</t>
  </si>
  <si>
    <t>Дотации</t>
  </si>
  <si>
    <t>Поддержка мер по обеспечению сбалансированности бюджетов</t>
  </si>
  <si>
    <t>5053300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</si>
  <si>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образования.</t>
  </si>
  <si>
    <t>0020800</t>
  </si>
  <si>
    <t xml:space="preserve">глава  местной администрации (исполнительно-распорядительного органа муниципального образования) </t>
  </si>
  <si>
    <t>5058600</t>
  </si>
  <si>
    <t>7950300</t>
  </si>
  <si>
    <t>7950900</t>
  </si>
  <si>
    <t>МЦП "Социальная поддержка отдельных категорий граждан, проживающих в районе"</t>
  </si>
  <si>
    <t>0920301</t>
  </si>
  <si>
    <t>Прочие выплаты по обязательствам муниципального образования</t>
  </si>
  <si>
    <t>Выравнивание бюджетной обеспеченности поселений из районного фонда финансовой поддержки</t>
  </si>
  <si>
    <t>0500</t>
  </si>
  <si>
    <t>0502</t>
  </si>
  <si>
    <t>Жилищно-коммунальное хозяйство</t>
  </si>
  <si>
    <t>Коммунальное хозяйство</t>
  </si>
  <si>
    <t>7951800</t>
  </si>
  <si>
    <t>0920302</t>
  </si>
  <si>
    <t>Выполнение обязательств муниципальным образованием</t>
  </si>
  <si>
    <t>4409901</t>
  </si>
  <si>
    <t>4409902</t>
  </si>
  <si>
    <t>Обеспечение деятельности подведомственных учреждений за счет субвенции от бюджетов поселений в соответствии с заключенными соглашениями</t>
  </si>
  <si>
    <t>Обеспечение деятельности подведомственных учреждений  за счет средств бюджета района</t>
  </si>
  <si>
    <t>4429901</t>
  </si>
  <si>
    <t>4429902</t>
  </si>
  <si>
    <t>5222205</t>
  </si>
  <si>
    <t>ОЦП "Жилище" подпрограмма обеспечение жильем молодых семей</t>
  </si>
  <si>
    <t>Организационо-воспитательная работа с молодежью</t>
  </si>
  <si>
    <t>5221711</t>
  </si>
  <si>
    <t>Долгосрочные целевые программы</t>
  </si>
  <si>
    <t>5221700</t>
  </si>
  <si>
    <t>ДЦП "Развитие институтов гражданского общества Тверской области как эффективного механизма защиты прав и свобод человека, поддержки демократических ценностей в обществе на  2009-2011 годы"</t>
  </si>
  <si>
    <t>Поддержка редакций районных и городских газет</t>
  </si>
  <si>
    <t>0900100</t>
  </si>
  <si>
    <t>Содержание и обслуживание казны муниципального образования</t>
  </si>
  <si>
    <t>7952600</t>
  </si>
  <si>
    <t>МЦП "Развитие средств массовой информации (периодическая печать) муниципального образования "Максатихинский район  Тверской области" на 2010-2012гг."</t>
  </si>
  <si>
    <t>МЦП "Развитие средств массовой информации (периодическая печать) муниципального образования "Максатихинский район Тверской области" на 2010-2012гг."</t>
  </si>
  <si>
    <t>Обеспечение деятельности  финансовых, налоговых и таможенных органов и органов финансового (финансово-бюджетного) надзора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</si>
  <si>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</si>
  <si>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</si>
  <si>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>Культура и кинематография</t>
  </si>
  <si>
    <t>1200</t>
  </si>
  <si>
    <t>Средства массовой информации</t>
  </si>
  <si>
    <t>1201</t>
  </si>
  <si>
    <t>1202</t>
  </si>
  <si>
    <t>1100</t>
  </si>
  <si>
    <t>1105</t>
  </si>
  <si>
    <t>Другие вопросы в области физической культуры и спорта</t>
  </si>
  <si>
    <t>Здравоохранение</t>
  </si>
  <si>
    <t xml:space="preserve">Здравоохранение </t>
  </si>
  <si>
    <t>Другие вопросы в области культуры, кинематографии</t>
  </si>
  <si>
    <t>Профессиональная подготовка, переподготовка и повышение квалификации</t>
  </si>
  <si>
    <t>1300</t>
  </si>
  <si>
    <t>1301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</si>
  <si>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</si>
  <si>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</si>
  <si>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</si>
  <si>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0409</t>
  </si>
  <si>
    <t>Дорожное хозяйство(дорожные фонды)</t>
  </si>
  <si>
    <t>Дорожное хозяйство (дорожные фонды)</t>
  </si>
  <si>
    <t>7953000</t>
  </si>
  <si>
    <t>МЦП "Комплексная меры противодействия злоупотреблению наркотическими средствами, психотропными веществами и их незаконному обороту в Максатихинском районе на 2010-2012гг.""</t>
  </si>
  <si>
    <t>МЦП "Комплексные меры противодействия злоупотреблению наркотическими средствами, психотропными веществами и их незаконному обороту в максатихинском районе на 2010-2012 гг."</t>
  </si>
  <si>
    <t>МЦП "Социальная поддержка отдельных  категорий граждан, проживающих в районе"</t>
  </si>
  <si>
    <t>МЦП "Развитие туризма в Максатихинском районе Тверской области на 2010-2012гг."</t>
  </si>
  <si>
    <t>МЦП "Патриотическое воспитание граждан Максатихинского района  на 2011-2015 годы"</t>
  </si>
  <si>
    <t>МЦП "Патриотическое воспитание граждан Максатихинского района на 2011-2015 годы"</t>
  </si>
  <si>
    <t>МЦП "Программа развития сферы транспорта, связи и дорожного хозяйства  муниципального образования "Максатихинский район" Тверской области на 2010- 2012гг."</t>
  </si>
  <si>
    <t>МЦП "Программа развития сферы транспорта, связи и дорожного хозяйства муниципального образования "Максатихинский район" Тверской области на 2010- 2012гг."</t>
  </si>
  <si>
    <t>МЦП " Взаимодействие органов местного самоуправления Максатихинского района с общественными и религиозными   организациями, осуществляющими свою деятельность в Максатихинском  районе на 2011-2013гг."</t>
  </si>
  <si>
    <t>МЦП " Обеспечение жильём молодых семей  Максатихинского района на 2011-2015гг."</t>
  </si>
  <si>
    <t>МЦП " Обеспечение жильём молодых семей Максатихинского района на 2011-2015гг."</t>
  </si>
  <si>
    <t>МЦП "Программа комплексного развития систем коммунальной инфраструктуры Максатихинского района на 2010-2013 годы"</t>
  </si>
  <si>
    <t>Управление по делам культуры, молодежной политики, спорта и туризма администрации Максатихинского района Тверской области</t>
  </si>
  <si>
    <t>МЦП "Комплексная программа профилактики правонарушений  в Максатихинском районе на 2011-2013 гг."</t>
  </si>
  <si>
    <t>1004</t>
  </si>
  <si>
    <t>Обеспечение государственных гарантий прав граждан на получение общедоступного и бесплатного дошкольного, начального (общего), среднего (полного) общего образования, а также дополнительного образования в муниципальных общеобразовательных учреждениях Тверской области</t>
  </si>
  <si>
    <t>5052112</t>
  </si>
  <si>
    <t>5052100</t>
  </si>
  <si>
    <t>Охрана семьи и детства</t>
  </si>
  <si>
    <t>Обеспечение жилыми помещениями детей сирот и детей, оставщихся без попечения родителей, а также детей, находящихся под опекой попечительством) не имеющих закрепленного жилого помещения, за счет средств областного бюджета</t>
  </si>
  <si>
    <t>Федеральный закон от 21 декабря 1996 г. № 159-ФЗ "О дополнительных гарантиях по социальной поддержке детей сирот и детей, оставщихся без попечения родителей"</t>
  </si>
  <si>
    <t>322</t>
  </si>
  <si>
    <t>Субсидии гражданам на приобретение жилья</t>
  </si>
  <si>
    <t>5208900</t>
  </si>
  <si>
    <t>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</si>
  <si>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1102</t>
  </si>
  <si>
    <t>Массовый спорт</t>
  </si>
  <si>
    <t>5225000</t>
  </si>
  <si>
    <t>ДЦП "Развитие физической культуры и спорта на 2009-2013 годы"</t>
  </si>
  <si>
    <t>5225006</t>
  </si>
  <si>
    <t>Развитие инфраструктуры массового спорта, укрепление материально-технической базы учреждений физкультурно-спортивной направленности за счет реализации областных и федеральных проектов</t>
  </si>
  <si>
    <t>7954100</t>
  </si>
  <si>
    <t>Программа развития физической культуры и спорта в Максатихинском районе Тверской области на 2011-2013 годы</t>
  </si>
  <si>
    <t>0310</t>
  </si>
  <si>
    <t>0503</t>
  </si>
  <si>
    <t>6000000</t>
  </si>
  <si>
    <t>6000100</t>
  </si>
  <si>
    <t>6000200</t>
  </si>
  <si>
    <t>6000300</t>
  </si>
  <si>
    <t>6000400</t>
  </si>
  <si>
    <t>6000500</t>
  </si>
  <si>
    <t>6000501</t>
  </si>
  <si>
    <t xml:space="preserve">Центральный аппарат </t>
  </si>
  <si>
    <t>Распределение расходов районного бюджета на 2012 год по разделам и подразделам функциональной классификации бюджетов Российской Федерации.</t>
  </si>
  <si>
    <t>и на плановый период 2013  и 2014 годов"</t>
  </si>
  <si>
    <t>Обеспечение пожарной безопасности</t>
  </si>
  <si>
    <t>Благоустройство</t>
  </si>
  <si>
    <t>Распределение расходов районного бюджета на 2012 год по разделам и подразделам, целевым статьям и видам расходов.</t>
  </si>
  <si>
    <t>Ведомственная структура расходов бюджета Максатихинского района Тверской области на 2012 год.</t>
  </si>
  <si>
    <t>050</t>
  </si>
  <si>
    <t>870</t>
  </si>
  <si>
    <t>резервные средства</t>
  </si>
  <si>
    <t>5207700</t>
  </si>
  <si>
    <t>Реализация государственных полномочий по созданию, исполнению полномочий и обеспечению деятельности комиссий по делам несовершеннолетних и защите их прав</t>
  </si>
  <si>
    <t>411</t>
  </si>
  <si>
    <t>бюджетные инвестиции в объекты государственной (муниципальной ) собственности казенным учреждениям вне рамок государственного оборонного заказа</t>
  </si>
  <si>
    <t>810</t>
  </si>
  <si>
    <t>МЦП "Развитие потребительской кооперации  Максатихинского района на 2011-2013 годы</t>
  </si>
  <si>
    <t>Субсидии юридическим лицам (кроме государственных(муниципальных) учреждений) и физическим лицам-производителям товаров, работ,услуг</t>
  </si>
  <si>
    <t>0909</t>
  </si>
  <si>
    <t>Другие вопросы в области здравоохранения</t>
  </si>
  <si>
    <t>312</t>
  </si>
  <si>
    <t>Пенсии, выплачиваемые организациями сектора государственного управления</t>
  </si>
  <si>
    <t>Мероприятия в области социальной политики</t>
  </si>
  <si>
    <t>5053301</t>
  </si>
  <si>
    <t>244</t>
  </si>
  <si>
    <t>Прочая закупка товаров, работ, услуг для государственных(муниципальных) нужд</t>
  </si>
  <si>
    <t>Проведение праздничных мероприятий празднования  Дня Победы в ВОВ</t>
  </si>
  <si>
    <t>5053302</t>
  </si>
  <si>
    <t>Проведение мероприятий ко Дню пожилого человека</t>
  </si>
  <si>
    <t>Выплаты гражданам, имеющим звание "Почетный гражданин Максатихинского района"</t>
  </si>
  <si>
    <t>313</t>
  </si>
  <si>
    <t>Пособия и компенсации по публичным нормативным обязательствам</t>
  </si>
  <si>
    <t>321</t>
  </si>
  <si>
    <t>Пособия и компенсации гражданам и иные социальные выплаты, кроме публичных нормативных обязательств</t>
  </si>
  <si>
    <t>630</t>
  </si>
  <si>
    <t>Субсидии некомерческим организациям (за исключением государственных(муниципальных) учреждений</t>
  </si>
  <si>
    <t>1204</t>
  </si>
  <si>
    <t>Другие вопросы в области средств массовой информации</t>
  </si>
  <si>
    <t>МЦП " Программа развития жилищного строительства муниципального образования "Максатихинский район Тверской области " на 2010-2012 годы"</t>
  </si>
  <si>
    <t>6000503</t>
  </si>
  <si>
    <t>Уличное освещение</t>
  </si>
  <si>
    <t>Содержание автомобильных дорог и инженерных сооружений в границах городских округов и поселений в рамках благоустройства</t>
  </si>
  <si>
    <t>Озеленение</t>
  </si>
  <si>
    <t>Организация и содержание мест захоронения</t>
  </si>
  <si>
    <t xml:space="preserve">Прочие мероприятия по благоустройству городских и сельских поселений </t>
  </si>
  <si>
    <t>Уборка мусора</t>
  </si>
  <si>
    <t>Прочие</t>
  </si>
  <si>
    <t>7955400</t>
  </si>
  <si>
    <t>7955300</t>
  </si>
  <si>
    <t>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</si>
  <si>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</si>
  <si>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612</t>
  </si>
  <si>
    <t>Субсидии бюджетным учреждениям на иные цели</t>
  </si>
  <si>
    <t>Выполнение функций казенными учреждениями</t>
  </si>
  <si>
    <t>851</t>
  </si>
  <si>
    <t>Уплата налога на имущество организаций и земельного налога</t>
  </si>
  <si>
    <t>852</t>
  </si>
  <si>
    <t>Уплата прочих налогов, сборов и иных платежей</t>
  </si>
  <si>
    <t>Выполнение функций казеннымиучреждениями</t>
  </si>
  <si>
    <t>Выполнение функций казенными  учреждениями</t>
  </si>
  <si>
    <t>730</t>
  </si>
  <si>
    <t>Обслуживание муниципального долга</t>
  </si>
  <si>
    <t>511</t>
  </si>
  <si>
    <t>Дотации на выравнивание уровня бюджетной обеспеченности субъектов Российской Федерации и муниципальных образований</t>
  </si>
  <si>
    <t>512</t>
  </si>
  <si>
    <t>Дотации бюджетам субъектов Российской Федерации и муниципальных образований на поддержку мер по обеспечению сбалансированности бюджетов</t>
  </si>
  <si>
    <t>Управление по территориальному развитию администрации Максатихинского района</t>
  </si>
  <si>
    <t xml:space="preserve">Комитет по управлению имуществом Максатихинского района </t>
  </si>
  <si>
    <t>Управление образования администрации Максатихинского района Тверской области</t>
  </si>
  <si>
    <t>Финансовое управление администрации Максатихинского района Тверской области</t>
  </si>
  <si>
    <t>МЦП "Комплексная поддержка медицинских кадров Максатихинского района на 2012-2014 годы"</t>
  </si>
  <si>
    <t>7955500</t>
  </si>
  <si>
    <t>7955600</t>
  </si>
  <si>
    <t>МЦП "Обеспечение мероприятий в области гражданской обороны (ГО) и защиты от чрезвычайных ситуаций (ЧС) природного и техногенного характера населения и территории муниципального образования городского поселения поселок Максатиха на 2012-2014гг."</t>
  </si>
  <si>
    <t>7955700</t>
  </si>
  <si>
    <t>МЦП " Разработка градостроительной документации по территориальному планированию муниципального образования городское поселение поселок Максатиха Тверской области на 2012гг."</t>
  </si>
  <si>
    <t>МЦП "Обеспечение мер пожарной безопасности в поселке Максатиха на 2012-2014 годы"</t>
  </si>
  <si>
    <t>504</t>
  </si>
  <si>
    <t>Контрольно-счетная палата Собрания депутатов Максатихинского района</t>
  </si>
  <si>
    <t>депутатов  Максатихинского района  № 258 от 26.12.2011г. "О бюджете Максатихинского района на 2012 год</t>
  </si>
  <si>
    <t>Поддержка мер по обеспечению сбалансированности бюджетов в части предоставления  субсидий организациям, предоставляющим населению услуги теплоснабжения по тарифам, не обеспечивающим возмещение издержек</t>
  </si>
  <si>
    <t>5209500</t>
  </si>
  <si>
    <t>Софинансирование расходных обязательств органов местного самоуправления по реализации муниципальных программповышения эффективности бюджетных расходов</t>
  </si>
  <si>
    <t>0501</t>
  </si>
  <si>
    <t>Жилищное хозяйство</t>
  </si>
  <si>
    <t>3500000</t>
  </si>
  <si>
    <t>Поддержка жилищного хозяйства</t>
  </si>
  <si>
    <t>депутатов  Максатихинского района  № 258 от 26.12.2011г."О бюджете Максатихинского района на 2012 год</t>
  </si>
  <si>
    <t>1008800</t>
  </si>
  <si>
    <t>Федеральная целевая программа "Жилище" на 2011-2015 годы</t>
  </si>
  <si>
    <t>1008820</t>
  </si>
  <si>
    <t>Подпрограмма "Обеспечение жильем молодых семей"</t>
  </si>
  <si>
    <t>5222200</t>
  </si>
  <si>
    <t>ДЦП"Создание условий для формирования, развития и укрепления правовых, экономических и организационных условий гражданского становления, эффективной социализации и самореализации молодых граждан"</t>
  </si>
  <si>
    <t>Обеспечение жильем молодых семей</t>
  </si>
  <si>
    <t>3520000</t>
  </si>
  <si>
    <t>Субсидии организациям, осуществляющим управление жилищным фондом на компенсацию части выпадающих доходов от оказания населению услуг теплоснабжения</t>
  </si>
  <si>
    <t>0314</t>
  </si>
  <si>
    <t>Другие вопросы в области национальной безопасности и правоохранительной деятельности</t>
  </si>
  <si>
    <t>5228200</t>
  </si>
  <si>
    <t>ДЦП "Развитие транспортной системы Тверской области на 2009-2017 годы"</t>
  </si>
  <si>
    <t>5228211</t>
  </si>
  <si>
    <t>Строительство, реконструкция и проектирование автомобильных дорог</t>
  </si>
  <si>
    <t>Бюджетные инвестиции в объекты государственной (муниципальной ) собственности казенным учреждениям вне рамок государственного оборонного заказа</t>
  </si>
  <si>
    <t>Прочие межбюджетные трансферты общего характера</t>
  </si>
  <si>
    <t>540</t>
  </si>
  <si>
    <t>Иные межбюджетные трансферты</t>
  </si>
  <si>
    <t>Организация обеспечения учащихся начальных классов муниципальных общеобразовательных учреждений горячим питанием</t>
  </si>
  <si>
    <t>Софинансирование расходных обязательств органов местного самоуправления по реализации муниципальных программ повышения эффективности бюджетных расходов</t>
  </si>
  <si>
    <t>5228226</t>
  </si>
  <si>
    <t>Организация транспортного обслуживания населения на маршрутах автомобильного транспорта между поселениями в границах муниципального района в соответствии с минимальными требованиями</t>
  </si>
  <si>
    <t>7951500</t>
  </si>
  <si>
    <t>МЦП"Поддержка развития малого и среднего предпринимательства на территории МО "Максатихинский район" на 2012-2014г.г."</t>
  </si>
  <si>
    <t>7955800</t>
  </si>
  <si>
    <t>МЦП "Доступная баня"</t>
  </si>
  <si>
    <t>Модернизация региональных систем общего образования</t>
  </si>
  <si>
    <t>Мероприятия в области образования</t>
  </si>
  <si>
    <t>Создание условий для предоставления транспортных услуг населению и организации транспортного обслуживания населения между поселениями в границах муниципального района в части обеспечения подвоза учащихся, проживающих в сельской местности, к месту обучения и обратно</t>
  </si>
  <si>
    <t>Организация отдыха детей в каникулярное время</t>
  </si>
  <si>
    <t>Оздоровление детей</t>
  </si>
  <si>
    <t>0700400</t>
  </si>
  <si>
    <t>360</t>
  </si>
  <si>
    <t>Резервный фонд</t>
  </si>
  <si>
    <t>Резервные фонды исполнительных органов государственной власти субъектов Российской Федерации</t>
  </si>
  <si>
    <t>Иные выплаты населению</t>
  </si>
  <si>
    <t>4870000</t>
  </si>
  <si>
    <t>Реализация государственных функций в области физической культуры и спорта</t>
  </si>
  <si>
    <t>4870100</t>
  </si>
  <si>
    <t>Приобретение оборудования для быстровозводимых физкультурно-оздоровительных комплексов</t>
  </si>
  <si>
    <t>0304</t>
  </si>
  <si>
    <t>Органы юстиции</t>
  </si>
  <si>
    <t>0406</t>
  </si>
  <si>
    <t>Водное хозяйство</t>
  </si>
  <si>
    <t>5207200</t>
  </si>
  <si>
    <t>Проведение противопожарных мероприятий и ремонта зданий и помещений, находящихся в муниципальной собственности и используемых для размещения учреждений культуры Тверской области</t>
  </si>
  <si>
    <t>5209100</t>
  </si>
  <si>
    <t>Проведение капитального ремонта зданий и помещений, находящихся в муниципальной собственности и используемых для размещения образовательных учреждений</t>
  </si>
  <si>
    <t>9100000</t>
  </si>
  <si>
    <t>Средства на реализацию мероприятий по обращениям, поступающим к депутатам Законодательного Собрания Тверской области</t>
  </si>
  <si>
    <t>7955900</t>
  </si>
  <si>
    <t>МЦП "Капитальный ремонт гидротехнического сооружения на ручье б/названия приток реки Тихвинка у д.Каликино Максатихинского района Тверской области"</t>
  </si>
  <si>
    <t>5226213</t>
  </si>
  <si>
    <t>Разработка технико-экономического обоснования, разработка проектной документации на капитальный ремонт гидротехнических сооружений, выполнение изыскательских работ и прохождение негосударственной эспертизы проектной документации и результатов инженерных изысканий по капитальному ремонту гидротехнических сооружений, находящихся в собственности Тверской области, муниципальной собственности и безхозных гидротехнических сооружений</t>
  </si>
  <si>
    <t>4500000</t>
  </si>
  <si>
    <t>Мероприятия в сфере культуры, кинематографии и средств массовой информации</t>
  </si>
  <si>
    <t>4500600</t>
  </si>
  <si>
    <t>Комплектование библиотечных фондов муниципальных образований</t>
  </si>
  <si>
    <t>4500601</t>
  </si>
  <si>
    <t>Субсидии бюджетам муниципальных образований на комплектование библиотечных фондов</t>
  </si>
  <si>
    <t>0920305</t>
  </si>
  <si>
    <t>Прочие выплаты по обязательствам государства</t>
  </si>
  <si>
    <t>831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</si>
  <si>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 либо должностных лиц этих органов, а также в результате деятельности казенных учреждений</t>
  </si>
  <si>
    <t>Обслуживание государственного внутреннего и муниципального долга</t>
  </si>
  <si>
    <t>5052102</t>
  </si>
  <si>
    <t>Обеспечение жилыми помещениями детей сирот и детей, оставщихся без попечения родителей, а также детей, находящихся под опекой (попечительством) не имеющих закрепленного жилого помещения, за счет средств областного бюджета</t>
  </si>
  <si>
    <t>Обеспечение жилыми помещениями детей сирот и детей, оставшихся без попечения родителей, а также детей, находящихся под опекой (попечительством) не имеющих закрепленного жилого помещения</t>
  </si>
  <si>
    <t>Приложение №5</t>
  </si>
  <si>
    <t>МЦП "Поддержка агропромышленного комплекса в Максатихинском районе на 2012 год "</t>
  </si>
  <si>
    <t>МЦП "Поддержка агропромышленного комплекса в Максатихинском районе на 2012 год"</t>
  </si>
  <si>
    <t>5204900</t>
  </si>
  <si>
    <t>Приобретение музыкальных инструментов для муниципальных детских школ искусств, музыкальных школ</t>
  </si>
  <si>
    <t>4400200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</si>
  <si>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</si>
  <si>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Учреждения культуры и мероприятия в сфере культуры и кинематографии</t>
  </si>
  <si>
    <t xml:space="preserve"> № 318 от 19.11.2012г. "О внесении изменений в решение Собрания   </t>
  </si>
  <si>
    <t>Приложение № 6</t>
  </si>
  <si>
    <t>Приложение №7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</si>
</sst>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00000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0.00000"/>
  </numFmts>
  <fonts count="2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7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 wrapText="1"/>
    </xf>
    <xf numFmtId="49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horizontal="right" wrapText="1"/>
    </xf>
    <xf numFmtId="0" fontId="0" fillId="0" borderId="0" xfId="0" applyAlignment="1">
      <alignment wrapText="1"/>
    </xf>
    <xf numFmtId="49" fontId="1" fillId="0" borderId="11" xfId="0" applyNumberFormat="1" applyFont="1" applyBorder="1" applyAlignment="1">
      <alignment horizontal="right"/>
    </xf>
    <xf numFmtId="0" fontId="1" fillId="0" borderId="10" xfId="0" applyFont="1" applyBorder="1" applyAlignment="1">
      <alignment horizontal="right" wrapText="1"/>
    </xf>
    <xf numFmtId="0" fontId="1" fillId="0" borderId="11" xfId="0" applyFont="1" applyBorder="1" applyAlignment="1">
      <alignment/>
    </xf>
    <xf numFmtId="49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1" fillId="0" borderId="11" xfId="0" applyFont="1" applyBorder="1" applyAlignment="1">
      <alignment wrapText="1"/>
    </xf>
    <xf numFmtId="49" fontId="1" fillId="0" borderId="12" xfId="0" applyNumberFormat="1" applyFont="1" applyBorder="1" applyAlignment="1">
      <alignment horizontal="right"/>
    </xf>
    <xf numFmtId="49" fontId="3" fillId="0" borderId="11" xfId="0" applyNumberFormat="1" applyFont="1" applyBorder="1" applyAlignment="1">
      <alignment horizontal="right"/>
    </xf>
    <xf numFmtId="0" fontId="3" fillId="0" borderId="10" xfId="0" applyFont="1" applyBorder="1" applyAlignment="1">
      <alignment horizontal="right" wrapText="1"/>
    </xf>
    <xf numFmtId="0" fontId="1" fillId="0" borderId="10" xfId="0" applyFont="1" applyBorder="1" applyAlignment="1" applyProtection="1">
      <alignment horizontal="right"/>
      <protection locked="0"/>
    </xf>
    <xf numFmtId="0" fontId="1" fillId="0" borderId="10" xfId="0" applyFont="1" applyBorder="1" applyAlignment="1" applyProtection="1">
      <alignment horizontal="right" wrapText="1"/>
      <protection locked="0"/>
    </xf>
    <xf numFmtId="0" fontId="2" fillId="0" borderId="0" xfId="0" applyFont="1" applyAlignment="1">
      <alignment/>
    </xf>
    <xf numFmtId="49" fontId="3" fillId="0" borderId="10" xfId="0" applyNumberFormat="1" applyFont="1" applyBorder="1" applyAlignment="1">
      <alignment horizontal="right" wrapText="1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 wrapText="1"/>
    </xf>
    <xf numFmtId="0" fontId="3" fillId="0" borderId="10" xfId="0" applyFont="1" applyBorder="1" applyAlignment="1" applyProtection="1">
      <alignment horizontal="right"/>
      <protection locked="0"/>
    </xf>
    <xf numFmtId="0" fontId="1" fillId="0" borderId="10" xfId="0" applyFont="1" applyFill="1" applyBorder="1" applyAlignment="1" applyProtection="1">
      <alignment horizontal="right"/>
      <protection locked="0"/>
    </xf>
    <xf numFmtId="0" fontId="1" fillId="0" borderId="10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right" wrapText="1"/>
    </xf>
    <xf numFmtId="49" fontId="1" fillId="0" borderId="0" xfId="0" applyNumberFormat="1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 applyProtection="1">
      <alignment horizontal="right" wrapText="1"/>
      <protection locked="0"/>
    </xf>
    <xf numFmtId="0" fontId="3" fillId="0" borderId="0" xfId="0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0" xfId="0" applyFill="1" applyAlignment="1">
      <alignment/>
    </xf>
    <xf numFmtId="49" fontId="1" fillId="0" borderId="10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 wrapText="1"/>
    </xf>
    <xf numFmtId="0" fontId="3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49" fontId="3" fillId="0" borderId="11" xfId="0" applyNumberFormat="1" applyFont="1" applyBorder="1" applyAlignment="1">
      <alignment/>
    </xf>
    <xf numFmtId="0" fontId="0" fillId="0" borderId="0" xfId="0" applyFill="1" applyAlignment="1">
      <alignment horizontal="center" wrapText="1"/>
    </xf>
    <xf numFmtId="0" fontId="1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3" fillId="0" borderId="11" xfId="0" applyFont="1" applyFill="1" applyBorder="1" applyAlignment="1">
      <alignment/>
    </xf>
    <xf numFmtId="0" fontId="1" fillId="0" borderId="11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right"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right" wrapText="1"/>
    </xf>
    <xf numFmtId="166" fontId="1" fillId="0" borderId="10" xfId="0" applyNumberFormat="1" applyFont="1" applyFill="1" applyBorder="1" applyAlignment="1">
      <alignment horizontal="right"/>
    </xf>
    <xf numFmtId="0" fontId="3" fillId="0" borderId="13" xfId="0" applyFont="1" applyFill="1" applyBorder="1" applyAlignment="1">
      <alignment horizontal="right"/>
    </xf>
    <xf numFmtId="0" fontId="1" fillId="0" borderId="13" xfId="0" applyFont="1" applyFill="1" applyBorder="1" applyAlignment="1">
      <alignment horizontal="right"/>
    </xf>
    <xf numFmtId="0" fontId="1" fillId="0" borderId="11" xfId="0" applyFont="1" applyFill="1" applyBorder="1" applyAlignment="1" applyProtection="1">
      <alignment horizontal="right"/>
      <protection locked="0"/>
    </xf>
    <xf numFmtId="0" fontId="3" fillId="0" borderId="10" xfId="0" applyFont="1" applyFill="1" applyBorder="1" applyAlignment="1">
      <alignment/>
    </xf>
    <xf numFmtId="0" fontId="3" fillId="0" borderId="12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right" wrapText="1"/>
    </xf>
    <xf numFmtId="0" fontId="0" fillId="0" borderId="0" xfId="0" applyFill="1" applyAlignment="1">
      <alignment horizontal="right" wrapText="1"/>
    </xf>
    <xf numFmtId="0" fontId="1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right"/>
    </xf>
    <xf numFmtId="49" fontId="3" fillId="0" borderId="11" xfId="0" applyNumberFormat="1" applyFont="1" applyFill="1" applyBorder="1" applyAlignment="1">
      <alignment horizontal="right"/>
    </xf>
    <xf numFmtId="49" fontId="3" fillId="0" borderId="11" xfId="0" applyNumberFormat="1" applyFont="1" applyFill="1" applyBorder="1" applyAlignment="1">
      <alignment/>
    </xf>
    <xf numFmtId="0" fontId="3" fillId="0" borderId="11" xfId="0" applyFont="1" applyFill="1" applyBorder="1" applyAlignment="1">
      <alignment wrapText="1"/>
    </xf>
    <xf numFmtId="49" fontId="1" fillId="0" borderId="11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/>
    </xf>
    <xf numFmtId="49" fontId="1" fillId="0" borderId="11" xfId="0" applyNumberFormat="1" applyFont="1" applyFill="1" applyBorder="1" applyAlignment="1">
      <alignment/>
    </xf>
    <xf numFmtId="49" fontId="1" fillId="0" borderId="12" xfId="0" applyNumberFormat="1" applyFont="1" applyFill="1" applyBorder="1" applyAlignment="1">
      <alignment/>
    </xf>
    <xf numFmtId="0" fontId="1" fillId="0" borderId="12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49" fontId="1" fillId="0" borderId="10" xfId="0" applyNumberFormat="1" applyFont="1" applyFill="1" applyBorder="1" applyAlignment="1">
      <alignment horizontal="right" wrapText="1"/>
    </xf>
    <xf numFmtId="49" fontId="1" fillId="0" borderId="12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49" fontId="1" fillId="0" borderId="10" xfId="0" applyNumberFormat="1" applyFont="1" applyFill="1" applyBorder="1" applyAlignment="1">
      <alignment wrapText="1"/>
    </xf>
    <xf numFmtId="49" fontId="3" fillId="0" borderId="12" xfId="0" applyNumberFormat="1" applyFont="1" applyFill="1" applyBorder="1" applyAlignment="1">
      <alignment horizontal="right"/>
    </xf>
    <xf numFmtId="0" fontId="3" fillId="0" borderId="13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right" wrapText="1"/>
    </xf>
    <xf numFmtId="166" fontId="3" fillId="0" borderId="10" xfId="0" applyNumberFormat="1" applyFont="1" applyFill="1" applyBorder="1" applyAlignment="1">
      <alignment horizontal="right"/>
    </xf>
    <xf numFmtId="0" fontId="1" fillId="24" borderId="10" xfId="0" applyFont="1" applyFill="1" applyBorder="1" applyAlignment="1">
      <alignment horizontal="right" wrapText="1"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1" fillId="24" borderId="10" xfId="0" applyFont="1" applyFill="1" applyBorder="1" applyAlignment="1">
      <alignment horizontal="right"/>
    </xf>
    <xf numFmtId="0" fontId="1" fillId="24" borderId="10" xfId="0" applyFont="1" applyFill="1" applyBorder="1" applyAlignment="1" applyProtection="1">
      <alignment horizontal="right"/>
      <protection locked="0"/>
    </xf>
    <xf numFmtId="0" fontId="3" fillId="24" borderId="10" xfId="0" applyFont="1" applyFill="1" applyBorder="1" applyAlignment="1">
      <alignment horizontal="right"/>
    </xf>
    <xf numFmtId="0" fontId="3" fillId="24" borderId="10" xfId="0" applyFont="1" applyFill="1" applyBorder="1" applyAlignment="1" applyProtection="1">
      <alignment horizontal="right"/>
      <protection locked="0"/>
    </xf>
    <xf numFmtId="0" fontId="1" fillId="24" borderId="10" xfId="0" applyFont="1" applyFill="1" applyBorder="1" applyAlignment="1" applyProtection="1">
      <alignment horizontal="right" wrapText="1"/>
      <protection locked="0"/>
    </xf>
    <xf numFmtId="0" fontId="3" fillId="24" borderId="10" xfId="0" applyFont="1" applyFill="1" applyBorder="1" applyAlignment="1" applyProtection="1">
      <alignment horizontal="right" wrapText="1"/>
      <protection locked="0"/>
    </xf>
    <xf numFmtId="0" fontId="1" fillId="24" borderId="11" xfId="0" applyFont="1" applyFill="1" applyBorder="1" applyAlignment="1">
      <alignment wrapText="1"/>
    </xf>
    <xf numFmtId="0" fontId="1" fillId="24" borderId="10" xfId="0" applyFont="1" applyFill="1" applyBorder="1" applyAlignment="1">
      <alignment wrapText="1"/>
    </xf>
    <xf numFmtId="0" fontId="3" fillId="24" borderId="10" xfId="0" applyFont="1" applyFill="1" applyBorder="1" applyAlignment="1">
      <alignment wrapText="1"/>
    </xf>
    <xf numFmtId="49" fontId="3" fillId="24" borderId="10" xfId="0" applyNumberFormat="1" applyFont="1" applyFill="1" applyBorder="1" applyAlignment="1">
      <alignment horizontal="right"/>
    </xf>
    <xf numFmtId="49" fontId="1" fillId="24" borderId="10" xfId="0" applyNumberFormat="1" applyFont="1" applyFill="1" applyBorder="1" applyAlignment="1">
      <alignment horizontal="right"/>
    </xf>
    <xf numFmtId="0" fontId="3" fillId="0" borderId="11" xfId="0" applyFont="1" applyBorder="1" applyAlignment="1">
      <alignment wrapText="1"/>
    </xf>
    <xf numFmtId="0" fontId="1" fillId="0" borderId="0" xfId="0" applyFont="1" applyFill="1" applyBorder="1" applyAlignment="1">
      <alignment horizontal="right" wrapText="1"/>
    </xf>
    <xf numFmtId="49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 wrapText="1"/>
    </xf>
    <xf numFmtId="0" fontId="2" fillId="0" borderId="12" xfId="0" applyFont="1" applyBorder="1" applyAlignment="1">
      <alignment/>
    </xf>
    <xf numFmtId="0" fontId="0" fillId="25" borderId="0" xfId="0" applyFill="1" applyAlignment="1">
      <alignment/>
    </xf>
    <xf numFmtId="49" fontId="0" fillId="0" borderId="0" xfId="0" applyNumberFormat="1" applyBorder="1" applyAlignment="1">
      <alignment/>
    </xf>
    <xf numFmtId="166" fontId="1" fillId="0" borderId="11" xfId="0" applyNumberFormat="1" applyFont="1" applyFill="1" applyBorder="1" applyAlignment="1">
      <alignment horizontal="right"/>
    </xf>
    <xf numFmtId="41" fontId="6" fillId="0" borderId="10" xfId="6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24" borderId="0" xfId="0" applyFont="1" applyFill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right"/>
      <protection locked="0"/>
    </xf>
    <xf numFmtId="0" fontId="3" fillId="0" borderId="0" xfId="0" applyFont="1" applyBorder="1" applyAlignment="1" applyProtection="1">
      <alignment horizontal="right"/>
      <protection locked="0"/>
    </xf>
    <xf numFmtId="0" fontId="3" fillId="24" borderId="0" xfId="0" applyFont="1" applyFill="1" applyBorder="1" applyAlignment="1">
      <alignment horizontal="right"/>
    </xf>
    <xf numFmtId="0" fontId="1" fillId="24" borderId="0" xfId="0" applyFont="1" applyFill="1" applyBorder="1" applyAlignment="1">
      <alignment horizontal="right"/>
    </xf>
    <xf numFmtId="0" fontId="3" fillId="24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 applyProtection="1">
      <alignment horizontal="right"/>
      <protection locked="0"/>
    </xf>
    <xf numFmtId="0" fontId="1" fillId="24" borderId="0" xfId="0" applyFont="1" applyFill="1" applyBorder="1" applyAlignment="1">
      <alignment horizontal="right" wrapText="1"/>
    </xf>
    <xf numFmtId="0" fontId="0" fillId="0" borderId="0" xfId="0" applyBorder="1" applyAlignment="1">
      <alignment wrapText="1"/>
    </xf>
    <xf numFmtId="0" fontId="1" fillId="24" borderId="0" xfId="0" applyFont="1" applyFill="1" applyBorder="1" applyAlignment="1" applyProtection="1">
      <alignment horizontal="right" wrapText="1"/>
      <protection locked="0"/>
    </xf>
    <xf numFmtId="0" fontId="3" fillId="24" borderId="0" xfId="0" applyFont="1" applyFill="1" applyBorder="1" applyAlignment="1" applyProtection="1">
      <alignment horizontal="right" wrapText="1"/>
      <protection locked="0"/>
    </xf>
    <xf numFmtId="0" fontId="0" fillId="0" borderId="0" xfId="0" applyFont="1" applyBorder="1" applyAlignment="1">
      <alignment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24" borderId="15" xfId="0" applyFont="1" applyFill="1" applyBorder="1" applyAlignment="1">
      <alignment wrapText="1"/>
    </xf>
    <xf numFmtId="0" fontId="3" fillId="24" borderId="16" xfId="0" applyFont="1" applyFill="1" applyBorder="1" applyAlignment="1">
      <alignment wrapText="1"/>
    </xf>
    <xf numFmtId="0" fontId="1" fillId="24" borderId="15" xfId="0" applyFont="1" applyFill="1" applyBorder="1" applyAlignment="1">
      <alignment wrapText="1"/>
    </xf>
    <xf numFmtId="0" fontId="1" fillId="24" borderId="16" xfId="0" applyFont="1" applyFill="1" applyBorder="1" applyAlignment="1">
      <alignment wrapText="1"/>
    </xf>
    <xf numFmtId="0" fontId="1" fillId="24" borderId="14" xfId="0" applyFont="1" applyFill="1" applyBorder="1" applyAlignment="1">
      <alignment wrapText="1"/>
    </xf>
    <xf numFmtId="0" fontId="1" fillId="0" borderId="16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15" xfId="0" applyFont="1" applyFill="1" applyBorder="1" applyAlignment="1">
      <alignment wrapText="1"/>
    </xf>
    <xf numFmtId="0" fontId="3" fillId="0" borderId="16" xfId="0" applyFont="1" applyBorder="1" applyAlignment="1">
      <alignment wrapText="1"/>
    </xf>
    <xf numFmtId="0" fontId="3" fillId="0" borderId="16" xfId="0" applyFont="1" applyFill="1" applyBorder="1" applyAlignment="1">
      <alignment wrapText="1"/>
    </xf>
    <xf numFmtId="0" fontId="1" fillId="0" borderId="16" xfId="0" applyFont="1" applyFill="1" applyBorder="1" applyAlignment="1">
      <alignment wrapText="1"/>
    </xf>
    <xf numFmtId="0" fontId="6" fillId="0" borderId="15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/>
    </xf>
    <xf numFmtId="0" fontId="1" fillId="0" borderId="12" xfId="0" applyFont="1" applyBorder="1" applyAlignment="1">
      <alignment horizontal="right" wrapText="1"/>
    </xf>
    <xf numFmtId="0" fontId="3" fillId="0" borderId="10" xfId="0" applyFont="1" applyBorder="1" applyAlignment="1">
      <alignment wrapText="1"/>
    </xf>
    <xf numFmtId="0" fontId="2" fillId="0" borderId="12" xfId="0" applyFont="1" applyBorder="1" applyAlignment="1">
      <alignment horizontal="right"/>
    </xf>
    <xf numFmtId="0" fontId="0" fillId="0" borderId="0" xfId="0" applyAlignment="1">
      <alignment horizontal="right"/>
    </xf>
    <xf numFmtId="171" fontId="3" fillId="0" borderId="10" xfId="0" applyNumberFormat="1" applyFont="1" applyFill="1" applyBorder="1" applyAlignment="1">
      <alignment horizontal="right"/>
    </xf>
    <xf numFmtId="171" fontId="1" fillId="0" borderId="11" xfId="0" applyNumberFormat="1" applyFont="1" applyFill="1" applyBorder="1" applyAlignment="1">
      <alignment horizontal="right"/>
    </xf>
    <xf numFmtId="171" fontId="1" fillId="0" borderId="11" xfId="0" applyNumberFormat="1" applyFont="1" applyFill="1" applyBorder="1" applyAlignment="1">
      <alignment/>
    </xf>
    <xf numFmtId="171" fontId="1" fillId="0" borderId="10" xfId="0" applyNumberFormat="1" applyFont="1" applyFill="1" applyBorder="1" applyAlignment="1">
      <alignment horizontal="right"/>
    </xf>
    <xf numFmtId="171" fontId="1" fillId="0" borderId="12" xfId="0" applyNumberFormat="1" applyFont="1" applyFill="1" applyBorder="1" applyAlignment="1">
      <alignment horizontal="right"/>
    </xf>
    <xf numFmtId="171" fontId="3" fillId="0" borderId="12" xfId="0" applyNumberFormat="1" applyFont="1" applyFill="1" applyBorder="1" applyAlignment="1">
      <alignment horizontal="right"/>
    </xf>
    <xf numFmtId="171" fontId="3" fillId="0" borderId="10" xfId="0" applyNumberFormat="1" applyFont="1" applyFill="1" applyBorder="1" applyAlignment="1">
      <alignment horizontal="right" wrapText="1"/>
    </xf>
    <xf numFmtId="171" fontId="3" fillId="0" borderId="10" xfId="0" applyNumberFormat="1" applyFont="1" applyFill="1" applyBorder="1" applyAlignment="1">
      <alignment/>
    </xf>
    <xf numFmtId="171" fontId="1" fillId="0" borderId="10" xfId="0" applyNumberFormat="1" applyFont="1" applyFill="1" applyBorder="1" applyAlignment="1">
      <alignment/>
    </xf>
    <xf numFmtId="2" fontId="3" fillId="0" borderId="12" xfId="0" applyNumberFormat="1" applyFont="1" applyFill="1" applyBorder="1" applyAlignment="1">
      <alignment horizontal="right" wrapText="1"/>
    </xf>
    <xf numFmtId="2" fontId="3" fillId="0" borderId="10" xfId="0" applyNumberFormat="1" applyFont="1" applyBorder="1" applyAlignment="1">
      <alignment/>
    </xf>
    <xf numFmtId="172" fontId="3" fillId="0" borderId="0" xfId="0" applyNumberFormat="1" applyFont="1" applyBorder="1" applyAlignment="1">
      <alignment/>
    </xf>
    <xf numFmtId="0" fontId="1" fillId="0" borderId="0" xfId="0" applyFont="1" applyFill="1" applyAlignment="1">
      <alignment horizontal="right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right" wrapText="1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1" fillId="0" borderId="11" xfId="0" applyFont="1" applyBorder="1" applyAlignment="1">
      <alignment horizontal="right"/>
    </xf>
    <xf numFmtId="0" fontId="0" fillId="0" borderId="12" xfId="0" applyBorder="1" applyAlignment="1">
      <alignment horizontal="right"/>
    </xf>
    <xf numFmtId="0" fontId="1" fillId="0" borderId="16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2" fillId="0" borderId="0" xfId="0" applyFont="1" applyFill="1" applyAlignment="1">
      <alignment horizontal="center" wrapText="1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4"/>
  <sheetViews>
    <sheetView tabSelected="1" view="pageBreakPreview" zoomScale="120" zoomScaleSheetLayoutView="120" zoomScalePageLayoutView="0" workbookViewId="0" topLeftCell="E433">
      <selection activeCell="I217" sqref="I217"/>
    </sheetView>
  </sheetViews>
  <sheetFormatPr defaultColWidth="9.00390625" defaultRowHeight="12.75"/>
  <cols>
    <col min="1" max="1" width="4.625" style="0" customWidth="1"/>
    <col min="2" max="2" width="5.375" style="0" customWidth="1"/>
    <col min="3" max="3" width="8.00390625" style="142" customWidth="1"/>
    <col min="4" max="4" width="5.00390625" style="0" customWidth="1"/>
    <col min="5" max="5" width="64.625" style="11" customWidth="1"/>
    <col min="6" max="6" width="16.75390625" style="0" customWidth="1"/>
    <col min="7" max="7" width="10.375" style="0" hidden="1" customWidth="1"/>
    <col min="8" max="8" width="11.00390625" style="42" hidden="1" customWidth="1"/>
    <col min="9" max="9" width="9.375" style="42" bestFit="1" customWidth="1"/>
  </cols>
  <sheetData>
    <row r="1" spans="1:6" ht="12.75">
      <c r="A1" s="5"/>
      <c r="B1" s="5"/>
      <c r="C1" s="5"/>
      <c r="D1" s="5"/>
      <c r="E1" s="157" t="s">
        <v>445</v>
      </c>
      <c r="F1" s="157"/>
    </row>
    <row r="2" spans="1:13" ht="12.75">
      <c r="A2" s="5"/>
      <c r="B2" s="5"/>
      <c r="C2" s="5"/>
      <c r="D2" s="5"/>
      <c r="E2" s="155" t="s">
        <v>111</v>
      </c>
      <c r="F2" s="155"/>
      <c r="G2" s="3"/>
      <c r="H2" s="3"/>
      <c r="I2" s="3"/>
      <c r="J2" s="3"/>
      <c r="K2" s="3"/>
      <c r="L2" s="3"/>
      <c r="M2" s="3"/>
    </row>
    <row r="3" spans="1:13" ht="12.75">
      <c r="A3" s="5"/>
      <c r="B3" s="5"/>
      <c r="C3" s="5"/>
      <c r="D3" s="5"/>
      <c r="E3" s="155" t="s">
        <v>444</v>
      </c>
      <c r="F3" s="155"/>
      <c r="G3" s="3"/>
      <c r="H3" s="3"/>
      <c r="I3" s="3"/>
      <c r="J3" s="3"/>
      <c r="K3" s="3"/>
      <c r="L3" s="3"/>
      <c r="M3" s="3"/>
    </row>
    <row r="4" spans="1:13" ht="14.25" customHeight="1">
      <c r="A4" s="5"/>
      <c r="B4" s="5"/>
      <c r="C4" s="5"/>
      <c r="D4" s="5"/>
      <c r="E4" s="155" t="s">
        <v>358</v>
      </c>
      <c r="F4" s="155"/>
      <c r="G4" s="4"/>
      <c r="H4" s="4"/>
      <c r="I4" s="4"/>
      <c r="J4" s="4"/>
      <c r="K4" s="4"/>
      <c r="L4" s="4"/>
      <c r="M4" s="4"/>
    </row>
    <row r="5" spans="1:13" ht="12.75">
      <c r="A5" s="5"/>
      <c r="B5" s="5"/>
      <c r="C5" s="5"/>
      <c r="D5" s="5"/>
      <c r="E5" s="155" t="s">
        <v>282</v>
      </c>
      <c r="F5" s="155"/>
      <c r="G5" s="4"/>
      <c r="H5" s="4"/>
      <c r="I5" s="4"/>
      <c r="J5" s="4"/>
      <c r="K5" s="4"/>
      <c r="L5" s="4"/>
      <c r="M5" s="4"/>
    </row>
    <row r="6" spans="1:13" ht="12.75">
      <c r="A6" s="6"/>
      <c r="B6" s="6"/>
      <c r="C6" s="5"/>
      <c r="D6" s="6"/>
      <c r="E6" s="157"/>
      <c r="F6" s="157"/>
      <c r="G6" s="4"/>
      <c r="H6" s="4"/>
      <c r="I6" s="4"/>
      <c r="J6" s="4"/>
      <c r="K6" s="4"/>
      <c r="L6" s="4"/>
      <c r="M6" s="4"/>
    </row>
    <row r="7" spans="1:13" ht="12.75">
      <c r="A7" s="156" t="s">
        <v>286</v>
      </c>
      <c r="B7" s="156"/>
      <c r="C7" s="156"/>
      <c r="D7" s="156"/>
      <c r="E7" s="156"/>
      <c r="F7" s="156"/>
      <c r="G7" s="4"/>
      <c r="H7" s="4"/>
      <c r="I7" s="4"/>
      <c r="J7" s="4"/>
      <c r="K7" s="4"/>
      <c r="L7" s="4"/>
      <c r="M7" s="4"/>
    </row>
    <row r="8" spans="1:6" ht="12.75">
      <c r="A8" s="156"/>
      <c r="B8" s="156"/>
      <c r="C8" s="156"/>
      <c r="D8" s="156"/>
      <c r="E8" s="156"/>
      <c r="F8" s="156"/>
    </row>
    <row r="9" spans="1:6" ht="12.75">
      <c r="A9" s="2"/>
      <c r="B9" s="2"/>
      <c r="C9" s="41"/>
      <c r="D9" s="2"/>
      <c r="E9" s="33"/>
      <c r="F9" s="2"/>
    </row>
    <row r="10" spans="1:6" ht="12.75">
      <c r="A10" s="158" t="s">
        <v>0</v>
      </c>
      <c r="B10" s="158" t="s">
        <v>1</v>
      </c>
      <c r="C10" s="160" t="s">
        <v>2</v>
      </c>
      <c r="D10" s="158" t="s">
        <v>3</v>
      </c>
      <c r="E10" s="162" t="s">
        <v>4</v>
      </c>
      <c r="F10" s="164" t="s">
        <v>5</v>
      </c>
    </row>
    <row r="11" spans="1:10" ht="12.75">
      <c r="A11" s="159"/>
      <c r="B11" s="159"/>
      <c r="C11" s="161"/>
      <c r="D11" s="159"/>
      <c r="E11" s="163"/>
      <c r="F11" s="165"/>
      <c r="G11" s="42"/>
      <c r="H11" s="104"/>
      <c r="I11" s="104"/>
      <c r="J11" s="42"/>
    </row>
    <row r="12" spans="1:10" s="23" customFormat="1" ht="12.75">
      <c r="A12" s="102"/>
      <c r="B12" s="102"/>
      <c r="C12" s="141"/>
      <c r="D12" s="102"/>
      <c r="E12" s="124" t="s">
        <v>109</v>
      </c>
      <c r="F12" s="153">
        <f>F13+F230+F249+F271+F346+F416+F241</f>
        <v>355223.7061299999</v>
      </c>
      <c r="G12" s="35"/>
      <c r="H12" s="154">
        <f>SUM(H13:H451)</f>
        <v>1050.09</v>
      </c>
      <c r="I12" s="35"/>
      <c r="J12" s="108"/>
    </row>
    <row r="13" spans="1:10" ht="12.75">
      <c r="A13" s="15">
        <v>501</v>
      </c>
      <c r="B13" s="15"/>
      <c r="C13" s="15"/>
      <c r="D13" s="15"/>
      <c r="E13" s="125" t="s">
        <v>108</v>
      </c>
      <c r="F13" s="16">
        <f>F14+F67+F93+F129+F166+F218+F206+F161+F156</f>
        <v>133028.11802</v>
      </c>
      <c r="G13" s="40"/>
      <c r="H13" s="40"/>
      <c r="I13" s="40"/>
      <c r="J13" s="42"/>
    </row>
    <row r="14" spans="1:10" s="23" customFormat="1" ht="12.75">
      <c r="A14" s="15">
        <v>501</v>
      </c>
      <c r="B14" s="15" t="s">
        <v>8</v>
      </c>
      <c r="C14" s="15"/>
      <c r="D14" s="15"/>
      <c r="E14" s="126" t="s">
        <v>27</v>
      </c>
      <c r="F14" s="16">
        <f>F15+F19+F23+F34+F41+F45+F37</f>
        <v>27149</v>
      </c>
      <c r="G14" s="40"/>
      <c r="H14" s="40"/>
      <c r="I14" s="40"/>
      <c r="J14" s="108"/>
    </row>
    <row r="15" spans="1:10" s="23" customFormat="1" ht="22.5">
      <c r="A15" s="19" t="s">
        <v>7</v>
      </c>
      <c r="B15" s="19" t="s">
        <v>6</v>
      </c>
      <c r="C15" s="19"/>
      <c r="D15" s="43"/>
      <c r="E15" s="127" t="s">
        <v>116</v>
      </c>
      <c r="F15" s="138">
        <f>F16</f>
        <v>1125.7</v>
      </c>
      <c r="G15" s="109"/>
      <c r="H15" s="109"/>
      <c r="I15" s="109"/>
      <c r="J15" s="108"/>
    </row>
    <row r="16" spans="1:10" ht="12.75">
      <c r="A16" s="7" t="s">
        <v>7</v>
      </c>
      <c r="B16" s="7" t="s">
        <v>6</v>
      </c>
      <c r="C16" s="7" t="s">
        <v>118</v>
      </c>
      <c r="D16" s="7"/>
      <c r="E16" s="128" t="s">
        <v>117</v>
      </c>
      <c r="F16" s="8">
        <f>F17</f>
        <v>1125.7</v>
      </c>
      <c r="G16" s="41"/>
      <c r="H16" s="41"/>
      <c r="I16" s="41"/>
      <c r="J16" s="42"/>
    </row>
    <row r="17" spans="1:10" ht="18" customHeight="1">
      <c r="A17" s="12" t="s">
        <v>7</v>
      </c>
      <c r="B17" s="12" t="s">
        <v>6</v>
      </c>
      <c r="C17" s="7" t="s">
        <v>118</v>
      </c>
      <c r="D17" s="12" t="s">
        <v>287</v>
      </c>
      <c r="E17" s="129" t="s">
        <v>119</v>
      </c>
      <c r="F17" s="88">
        <f>1004+33.7+88</f>
        <v>1125.7</v>
      </c>
      <c r="G17" s="110"/>
      <c r="H17" s="110">
        <v>88</v>
      </c>
      <c r="I17" s="110"/>
      <c r="J17" s="42"/>
    </row>
    <row r="18" spans="1:10" ht="12.75" customHeight="1" hidden="1">
      <c r="A18" s="18"/>
      <c r="B18" s="18"/>
      <c r="C18" s="18"/>
      <c r="D18" s="18"/>
      <c r="E18" s="130"/>
      <c r="F18" s="21"/>
      <c r="G18" s="111"/>
      <c r="H18" s="111"/>
      <c r="I18" s="111"/>
      <c r="J18" s="42"/>
    </row>
    <row r="19" spans="1:10" s="23" customFormat="1" ht="33.75">
      <c r="A19" s="19" t="s">
        <v>7</v>
      </c>
      <c r="B19" s="19" t="s">
        <v>10</v>
      </c>
      <c r="C19" s="19"/>
      <c r="D19" s="19"/>
      <c r="E19" s="127" t="s">
        <v>120</v>
      </c>
      <c r="F19" s="16">
        <f>F20</f>
        <v>288</v>
      </c>
      <c r="G19" s="40"/>
      <c r="H19" s="40"/>
      <c r="I19" s="40"/>
      <c r="J19" s="108"/>
    </row>
    <row r="20" spans="1:10" ht="33.75">
      <c r="A20" s="12" t="s">
        <v>7</v>
      </c>
      <c r="B20" s="12" t="s">
        <v>10</v>
      </c>
      <c r="C20" s="12" t="s">
        <v>122</v>
      </c>
      <c r="D20" s="12"/>
      <c r="E20" s="131" t="s">
        <v>146</v>
      </c>
      <c r="F20" s="8">
        <f>F22</f>
        <v>288</v>
      </c>
      <c r="G20" s="41"/>
      <c r="H20" s="41"/>
      <c r="I20" s="41"/>
      <c r="J20" s="42"/>
    </row>
    <row r="21" spans="1:10" ht="12.75">
      <c r="A21" s="7" t="s">
        <v>7</v>
      </c>
      <c r="B21" s="7" t="s">
        <v>10</v>
      </c>
      <c r="C21" s="7" t="s">
        <v>124</v>
      </c>
      <c r="D21" s="7"/>
      <c r="E21" s="132" t="s">
        <v>125</v>
      </c>
      <c r="F21" s="21">
        <f>F22</f>
        <v>288</v>
      </c>
      <c r="G21" s="111"/>
      <c r="H21" s="111"/>
      <c r="I21" s="111"/>
      <c r="J21" s="42"/>
    </row>
    <row r="22" spans="1:10" ht="12.75">
      <c r="A22" s="12" t="s">
        <v>7</v>
      </c>
      <c r="B22" s="12" t="s">
        <v>10</v>
      </c>
      <c r="C22" s="12" t="s">
        <v>124</v>
      </c>
      <c r="D22" s="12" t="s">
        <v>287</v>
      </c>
      <c r="E22" s="131" t="s">
        <v>119</v>
      </c>
      <c r="F22" s="88">
        <v>288</v>
      </c>
      <c r="G22" s="110"/>
      <c r="H22" s="110"/>
      <c r="I22" s="110"/>
      <c r="J22" s="42"/>
    </row>
    <row r="23" spans="1:10" s="23" customFormat="1" ht="36" customHeight="1">
      <c r="A23" s="19" t="s">
        <v>7</v>
      </c>
      <c r="B23" s="19" t="s">
        <v>11</v>
      </c>
      <c r="C23" s="19"/>
      <c r="D23" s="43"/>
      <c r="E23" s="127" t="s">
        <v>147</v>
      </c>
      <c r="F23" s="138">
        <f>F24+F29</f>
        <v>24436.699999999997</v>
      </c>
      <c r="G23" s="109"/>
      <c r="H23" s="109"/>
      <c r="I23" s="109"/>
      <c r="J23" s="108"/>
    </row>
    <row r="24" spans="1:10" ht="33.75">
      <c r="A24" s="7" t="s">
        <v>7</v>
      </c>
      <c r="B24" s="7" t="s">
        <v>11</v>
      </c>
      <c r="C24" s="7" t="s">
        <v>122</v>
      </c>
      <c r="D24" s="7"/>
      <c r="E24" s="131" t="s">
        <v>146</v>
      </c>
      <c r="F24" s="8">
        <f>F25+F27</f>
        <v>24083.119999999995</v>
      </c>
      <c r="G24" s="41"/>
      <c r="H24" s="41"/>
      <c r="I24" s="41"/>
      <c r="J24" s="42"/>
    </row>
    <row r="25" spans="1:10" ht="12.75">
      <c r="A25" s="7" t="s">
        <v>7</v>
      </c>
      <c r="B25" s="7" t="s">
        <v>11</v>
      </c>
      <c r="C25" s="7" t="s">
        <v>126</v>
      </c>
      <c r="D25" s="7"/>
      <c r="E25" s="132" t="s">
        <v>29</v>
      </c>
      <c r="F25" s="21">
        <f>F26</f>
        <v>22754.019999999997</v>
      </c>
      <c r="G25" s="111"/>
      <c r="H25" s="111"/>
      <c r="I25" s="111"/>
      <c r="J25" s="42"/>
    </row>
    <row r="26" spans="1:10" ht="12.75">
      <c r="A26" s="7" t="s">
        <v>7</v>
      </c>
      <c r="B26" s="7" t="s">
        <v>11</v>
      </c>
      <c r="C26" s="7" t="s">
        <v>126</v>
      </c>
      <c r="D26" s="7" t="s">
        <v>287</v>
      </c>
      <c r="E26" s="131" t="s">
        <v>119</v>
      </c>
      <c r="F26" s="88">
        <f>20480-19-6.58+10+1310+443.3+694.3-1000+230+200+200+30-138+320</f>
        <v>22754.019999999997</v>
      </c>
      <c r="G26" s="110"/>
      <c r="H26" s="110">
        <f>-138+320</f>
        <v>182</v>
      </c>
      <c r="I26" s="110"/>
      <c r="J26" s="42"/>
    </row>
    <row r="27" spans="1:10" ht="22.5">
      <c r="A27" s="7" t="s">
        <v>7</v>
      </c>
      <c r="B27" s="7" t="s">
        <v>11</v>
      </c>
      <c r="C27" s="7" t="s">
        <v>179</v>
      </c>
      <c r="D27" s="7"/>
      <c r="E27" s="131" t="s">
        <v>180</v>
      </c>
      <c r="F27" s="21">
        <f>F28</f>
        <v>1329.1</v>
      </c>
      <c r="G27" s="111"/>
      <c r="H27" s="111"/>
      <c r="I27" s="111"/>
      <c r="J27" s="42"/>
    </row>
    <row r="28" spans="1:10" ht="12.75">
      <c r="A28" s="7" t="s">
        <v>7</v>
      </c>
      <c r="B28" s="7" t="s">
        <v>11</v>
      </c>
      <c r="C28" s="7" t="s">
        <v>179</v>
      </c>
      <c r="D28" s="7" t="s">
        <v>287</v>
      </c>
      <c r="E28" s="131" t="s">
        <v>119</v>
      </c>
      <c r="F28" s="21">
        <f>1237+42.1+50</f>
        <v>1329.1</v>
      </c>
      <c r="G28" s="111"/>
      <c r="H28" s="111">
        <v>50</v>
      </c>
      <c r="I28" s="110"/>
      <c r="J28" s="42"/>
    </row>
    <row r="29" spans="1:10" ht="12.75">
      <c r="A29" s="7" t="s">
        <v>7</v>
      </c>
      <c r="B29" s="7" t="s">
        <v>11</v>
      </c>
      <c r="C29" s="7" t="s">
        <v>110</v>
      </c>
      <c r="D29" s="7"/>
      <c r="E29" s="133" t="s">
        <v>112</v>
      </c>
      <c r="F29" s="21">
        <f>F30+F32</f>
        <v>353.58</v>
      </c>
      <c r="G29" s="111"/>
      <c r="H29" s="111"/>
      <c r="I29" s="111"/>
      <c r="J29" s="42"/>
    </row>
    <row r="30" spans="1:10" ht="33.75">
      <c r="A30" s="7" t="s">
        <v>7</v>
      </c>
      <c r="B30" s="7" t="s">
        <v>11</v>
      </c>
      <c r="C30" s="7" t="s">
        <v>290</v>
      </c>
      <c r="D30" s="7"/>
      <c r="E30" s="131" t="s">
        <v>291</v>
      </c>
      <c r="F30" s="21">
        <f>F31</f>
        <v>328</v>
      </c>
      <c r="G30" s="111"/>
      <c r="H30" s="111"/>
      <c r="I30" s="111"/>
      <c r="J30" s="42"/>
    </row>
    <row r="31" spans="1:10" ht="12.75">
      <c r="A31" s="7" t="s">
        <v>7</v>
      </c>
      <c r="B31" s="7" t="s">
        <v>11</v>
      </c>
      <c r="C31" s="7" t="s">
        <v>290</v>
      </c>
      <c r="D31" s="7" t="s">
        <v>287</v>
      </c>
      <c r="E31" s="131" t="s">
        <v>119</v>
      </c>
      <c r="F31" s="21">
        <v>328</v>
      </c>
      <c r="G31" s="111"/>
      <c r="H31" s="111"/>
      <c r="I31" s="111"/>
      <c r="J31" s="42"/>
    </row>
    <row r="32" spans="1:10" ht="33.75">
      <c r="A32" s="7" t="s">
        <v>7</v>
      </c>
      <c r="B32" s="7" t="s">
        <v>11</v>
      </c>
      <c r="C32" s="7" t="s">
        <v>360</v>
      </c>
      <c r="D32" s="7"/>
      <c r="E32" s="131" t="s">
        <v>361</v>
      </c>
      <c r="F32" s="21">
        <f>F33</f>
        <v>25.58</v>
      </c>
      <c r="G32" s="111"/>
      <c r="H32" s="111"/>
      <c r="I32" s="111"/>
      <c r="J32" s="42"/>
    </row>
    <row r="33" spans="1:10" ht="12.75">
      <c r="A33" s="7" t="s">
        <v>7</v>
      </c>
      <c r="B33" s="7" t="s">
        <v>11</v>
      </c>
      <c r="C33" s="7" t="s">
        <v>360</v>
      </c>
      <c r="D33" s="7" t="s">
        <v>287</v>
      </c>
      <c r="E33" s="131" t="s">
        <v>119</v>
      </c>
      <c r="F33" s="21">
        <f>19+6.58</f>
        <v>25.58</v>
      </c>
      <c r="G33" s="111"/>
      <c r="H33" s="111"/>
      <c r="I33" s="111"/>
      <c r="J33" s="42"/>
    </row>
    <row r="34" spans="1:10" s="23" customFormat="1" ht="12.75">
      <c r="A34" s="15" t="s">
        <v>7</v>
      </c>
      <c r="B34" s="15" t="s">
        <v>12</v>
      </c>
      <c r="C34" s="15"/>
      <c r="D34" s="15"/>
      <c r="E34" s="126" t="s">
        <v>30</v>
      </c>
      <c r="F34" s="16">
        <f>F35</f>
        <v>28.7</v>
      </c>
      <c r="G34" s="40"/>
      <c r="H34" s="40"/>
      <c r="I34" s="40"/>
      <c r="J34" s="108"/>
    </row>
    <row r="35" spans="1:10" ht="22.5">
      <c r="A35" s="7" t="s">
        <v>7</v>
      </c>
      <c r="B35" s="7" t="s">
        <v>12</v>
      </c>
      <c r="C35" s="7" t="s">
        <v>128</v>
      </c>
      <c r="D35" s="7"/>
      <c r="E35" s="128" t="s">
        <v>148</v>
      </c>
      <c r="F35" s="8">
        <f>F36</f>
        <v>28.7</v>
      </c>
      <c r="G35" s="41"/>
      <c r="H35" s="41"/>
      <c r="I35" s="41"/>
      <c r="J35" s="42"/>
    </row>
    <row r="36" spans="1:10" ht="23.25" customHeight="1">
      <c r="A36" s="12" t="s">
        <v>7</v>
      </c>
      <c r="B36" s="12" t="s">
        <v>12</v>
      </c>
      <c r="C36" s="7" t="s">
        <v>128</v>
      </c>
      <c r="D36" s="12" t="s">
        <v>287</v>
      </c>
      <c r="E36" s="129" t="s">
        <v>119</v>
      </c>
      <c r="F36" s="21">
        <v>28.7</v>
      </c>
      <c r="G36" s="111"/>
      <c r="H36" s="111"/>
      <c r="I36" s="110"/>
      <c r="J36" s="42"/>
    </row>
    <row r="37" spans="1:10" s="23" customFormat="1" ht="23.25" customHeight="1">
      <c r="A37" s="19" t="s">
        <v>7</v>
      </c>
      <c r="B37" s="19" t="s">
        <v>95</v>
      </c>
      <c r="C37" s="15"/>
      <c r="D37" s="19"/>
      <c r="E37" s="126" t="s">
        <v>214</v>
      </c>
      <c r="F37" s="27">
        <f>F38</f>
        <v>0</v>
      </c>
      <c r="G37" s="112"/>
      <c r="H37" s="112"/>
      <c r="I37" s="112"/>
      <c r="J37" s="108"/>
    </row>
    <row r="38" spans="1:10" ht="36" customHeight="1">
      <c r="A38" s="12" t="s">
        <v>7</v>
      </c>
      <c r="B38" s="12" t="s">
        <v>95</v>
      </c>
      <c r="C38" s="7" t="s">
        <v>122</v>
      </c>
      <c r="D38" s="12"/>
      <c r="E38" s="128" t="s">
        <v>146</v>
      </c>
      <c r="F38" s="21">
        <f>F39</f>
        <v>0</v>
      </c>
      <c r="G38" s="111"/>
      <c r="H38" s="111"/>
      <c r="I38" s="111"/>
      <c r="J38" s="42"/>
    </row>
    <row r="39" spans="1:10" ht="14.25" customHeight="1">
      <c r="A39" s="12" t="s">
        <v>7</v>
      </c>
      <c r="B39" s="12" t="s">
        <v>95</v>
      </c>
      <c r="C39" s="7" t="s">
        <v>126</v>
      </c>
      <c r="D39" s="12"/>
      <c r="E39" s="128" t="s">
        <v>29</v>
      </c>
      <c r="F39" s="21">
        <f>F40</f>
        <v>0</v>
      </c>
      <c r="G39" s="111"/>
      <c r="H39" s="111"/>
      <c r="I39" s="111"/>
      <c r="J39" s="42"/>
    </row>
    <row r="40" spans="1:10" ht="13.5" customHeight="1">
      <c r="A40" s="12" t="s">
        <v>7</v>
      </c>
      <c r="B40" s="12" t="s">
        <v>95</v>
      </c>
      <c r="C40" s="7" t="s">
        <v>126</v>
      </c>
      <c r="D40" s="12" t="s">
        <v>287</v>
      </c>
      <c r="E40" s="128" t="s">
        <v>119</v>
      </c>
      <c r="F40" s="88">
        <v>0</v>
      </c>
      <c r="G40" s="110">
        <v>-454</v>
      </c>
      <c r="H40" s="110"/>
      <c r="I40" s="110"/>
      <c r="J40" s="42"/>
    </row>
    <row r="41" spans="1:10" s="23" customFormat="1" ht="16.5" customHeight="1">
      <c r="A41" s="15" t="s">
        <v>7</v>
      </c>
      <c r="B41" s="96" t="s">
        <v>129</v>
      </c>
      <c r="C41" s="15"/>
      <c r="D41" s="15"/>
      <c r="E41" s="126" t="s">
        <v>31</v>
      </c>
      <c r="F41" s="89">
        <f>F42</f>
        <v>145</v>
      </c>
      <c r="G41" s="113"/>
      <c r="H41" s="113"/>
      <c r="I41" s="113"/>
      <c r="J41" s="108"/>
    </row>
    <row r="42" spans="1:10" ht="12.75">
      <c r="A42" s="7" t="s">
        <v>7</v>
      </c>
      <c r="B42" s="97" t="s">
        <v>129</v>
      </c>
      <c r="C42" s="7" t="s">
        <v>13</v>
      </c>
      <c r="D42" s="7"/>
      <c r="E42" s="132" t="s">
        <v>31</v>
      </c>
      <c r="F42" s="87">
        <f>F43</f>
        <v>145</v>
      </c>
      <c r="G42" s="114"/>
      <c r="H42" s="114"/>
      <c r="I42" s="114"/>
      <c r="J42" s="42"/>
    </row>
    <row r="43" spans="1:10" ht="12.75">
      <c r="A43" s="7" t="s">
        <v>7</v>
      </c>
      <c r="B43" s="97" t="s">
        <v>129</v>
      </c>
      <c r="C43" s="7" t="s">
        <v>149</v>
      </c>
      <c r="D43" s="7"/>
      <c r="E43" s="132" t="s">
        <v>113</v>
      </c>
      <c r="F43" s="88">
        <f>F44</f>
        <v>145</v>
      </c>
      <c r="G43" s="110"/>
      <c r="H43" s="110"/>
      <c r="I43" s="110"/>
      <c r="J43" s="42"/>
    </row>
    <row r="44" spans="1:10" ht="12.75">
      <c r="A44" s="7" t="s">
        <v>7</v>
      </c>
      <c r="B44" s="97" t="s">
        <v>129</v>
      </c>
      <c r="C44" s="7" t="s">
        <v>149</v>
      </c>
      <c r="D44" s="7" t="s">
        <v>288</v>
      </c>
      <c r="E44" s="132" t="s">
        <v>289</v>
      </c>
      <c r="F44" s="88">
        <f>200-55</f>
        <v>145</v>
      </c>
      <c r="G44" s="110"/>
      <c r="H44" s="110"/>
      <c r="I44" s="110"/>
      <c r="J44" s="42"/>
    </row>
    <row r="45" spans="1:10" s="23" customFormat="1" ht="12.75">
      <c r="A45" s="15" t="s">
        <v>7</v>
      </c>
      <c r="B45" s="15" t="s">
        <v>215</v>
      </c>
      <c r="C45" s="15"/>
      <c r="D45" s="15"/>
      <c r="E45" s="126" t="s">
        <v>32</v>
      </c>
      <c r="F45" s="89">
        <f>F46+F52+F56+F49+F59</f>
        <v>1124.9</v>
      </c>
      <c r="G45" s="113"/>
      <c r="H45" s="113"/>
      <c r="I45" s="113"/>
      <c r="J45" s="108"/>
    </row>
    <row r="46" spans="1:10" ht="12.75">
      <c r="A46" s="7" t="s">
        <v>7</v>
      </c>
      <c r="B46" s="7" t="s">
        <v>215</v>
      </c>
      <c r="C46" s="7" t="s">
        <v>9</v>
      </c>
      <c r="D46" s="7"/>
      <c r="E46" s="132" t="s">
        <v>26</v>
      </c>
      <c r="F46" s="87">
        <f>F47</f>
        <v>0</v>
      </c>
      <c r="G46" s="114"/>
      <c r="H46" s="114"/>
      <c r="I46" s="114"/>
      <c r="J46" s="42"/>
    </row>
    <row r="47" spans="1:10" ht="12.75">
      <c r="A47" s="7" t="s">
        <v>7</v>
      </c>
      <c r="B47" s="7" t="s">
        <v>215</v>
      </c>
      <c r="C47" s="7" t="s">
        <v>133</v>
      </c>
      <c r="D47" s="7"/>
      <c r="E47" s="132" t="s">
        <v>36</v>
      </c>
      <c r="F47" s="88">
        <f>F48</f>
        <v>0</v>
      </c>
      <c r="G47" s="110"/>
      <c r="H47" s="110"/>
      <c r="I47" s="110"/>
      <c r="J47" s="42"/>
    </row>
    <row r="48" spans="1:10" ht="12.75">
      <c r="A48" s="7" t="s">
        <v>7</v>
      </c>
      <c r="B48" s="7" t="s">
        <v>215</v>
      </c>
      <c r="C48" s="12" t="s">
        <v>133</v>
      </c>
      <c r="D48" s="12" t="s">
        <v>287</v>
      </c>
      <c r="E48" s="132" t="s">
        <v>119</v>
      </c>
      <c r="F48" s="87">
        <f>527.6-527.6</f>
        <v>0</v>
      </c>
      <c r="G48" s="114"/>
      <c r="H48" s="114"/>
      <c r="I48" s="110"/>
      <c r="J48" s="42"/>
    </row>
    <row r="49" spans="1:10" ht="33.75">
      <c r="A49" s="7" t="s">
        <v>7</v>
      </c>
      <c r="B49" s="7" t="s">
        <v>215</v>
      </c>
      <c r="C49" s="12" t="s">
        <v>122</v>
      </c>
      <c r="D49" s="12"/>
      <c r="E49" s="132" t="s">
        <v>146</v>
      </c>
      <c r="F49" s="8">
        <f>F50</f>
        <v>420.5</v>
      </c>
      <c r="G49" s="41"/>
      <c r="H49" s="41"/>
      <c r="I49" s="41"/>
      <c r="J49" s="42"/>
    </row>
    <row r="50" spans="1:10" ht="12.75">
      <c r="A50" s="7" t="s">
        <v>7</v>
      </c>
      <c r="B50" s="7" t="s">
        <v>215</v>
      </c>
      <c r="C50" s="12" t="s">
        <v>126</v>
      </c>
      <c r="D50" s="12"/>
      <c r="E50" s="132" t="s">
        <v>29</v>
      </c>
      <c r="F50" s="8">
        <f>F51</f>
        <v>420.5</v>
      </c>
      <c r="G50" s="41"/>
      <c r="H50" s="41"/>
      <c r="I50" s="41"/>
      <c r="J50" s="42"/>
    </row>
    <row r="51" spans="1:10" ht="12.75">
      <c r="A51" s="7" t="s">
        <v>7</v>
      </c>
      <c r="B51" s="7" t="s">
        <v>215</v>
      </c>
      <c r="C51" s="12" t="s">
        <v>126</v>
      </c>
      <c r="D51" s="12" t="s">
        <v>287</v>
      </c>
      <c r="E51" s="132" t="s">
        <v>119</v>
      </c>
      <c r="F51" s="8">
        <v>420.5</v>
      </c>
      <c r="G51" s="41"/>
      <c r="H51" s="41"/>
      <c r="I51" s="110"/>
      <c r="J51" s="42"/>
    </row>
    <row r="52" spans="1:10" ht="22.5">
      <c r="A52" s="7" t="s">
        <v>7</v>
      </c>
      <c r="B52" s="7" t="s">
        <v>215</v>
      </c>
      <c r="C52" s="12" t="s">
        <v>14</v>
      </c>
      <c r="D52" s="12"/>
      <c r="E52" s="132" t="s">
        <v>33</v>
      </c>
      <c r="F52" s="21">
        <f>F53</f>
        <v>135</v>
      </c>
      <c r="G52" s="111"/>
      <c r="H52" s="111"/>
      <c r="I52" s="111"/>
      <c r="J52" s="42"/>
    </row>
    <row r="53" spans="1:10" ht="12.75">
      <c r="A53" s="12" t="s">
        <v>7</v>
      </c>
      <c r="B53" s="7" t="s">
        <v>215</v>
      </c>
      <c r="C53" s="12" t="s">
        <v>135</v>
      </c>
      <c r="D53" s="12"/>
      <c r="E53" s="131" t="s">
        <v>34</v>
      </c>
      <c r="F53" s="8">
        <f>F55</f>
        <v>135</v>
      </c>
      <c r="G53" s="41"/>
      <c r="H53" s="41"/>
      <c r="I53" s="41"/>
      <c r="J53" s="42"/>
    </row>
    <row r="54" spans="1:10" ht="12.75">
      <c r="A54" s="12" t="s">
        <v>7</v>
      </c>
      <c r="B54" s="7" t="s">
        <v>215</v>
      </c>
      <c r="C54" s="12" t="s">
        <v>193</v>
      </c>
      <c r="D54" s="12"/>
      <c r="E54" s="131" t="s">
        <v>194</v>
      </c>
      <c r="F54" s="8">
        <f>F55</f>
        <v>135</v>
      </c>
      <c r="G54" s="41"/>
      <c r="H54" s="41"/>
      <c r="I54" s="41"/>
      <c r="J54" s="42"/>
    </row>
    <row r="55" spans="1:10" ht="12.75">
      <c r="A55" s="7" t="s">
        <v>7</v>
      </c>
      <c r="B55" s="7" t="s">
        <v>215</v>
      </c>
      <c r="C55" s="10" t="s">
        <v>193</v>
      </c>
      <c r="D55" s="10" t="s">
        <v>303</v>
      </c>
      <c r="E55" s="131" t="s">
        <v>304</v>
      </c>
      <c r="F55" s="8">
        <f>155-20</f>
        <v>135</v>
      </c>
      <c r="G55" s="41"/>
      <c r="H55" s="41"/>
      <c r="I55" s="110"/>
      <c r="J55" s="42"/>
    </row>
    <row r="56" spans="1:10" ht="12.75">
      <c r="A56" s="7" t="s">
        <v>7</v>
      </c>
      <c r="B56" s="7" t="s">
        <v>215</v>
      </c>
      <c r="C56" s="10" t="s">
        <v>110</v>
      </c>
      <c r="D56" s="10"/>
      <c r="E56" s="133" t="s">
        <v>112</v>
      </c>
      <c r="F56" s="29">
        <f>F57</f>
        <v>169.4</v>
      </c>
      <c r="G56" s="84"/>
      <c r="H56" s="84"/>
      <c r="I56" s="84"/>
      <c r="J56" s="42"/>
    </row>
    <row r="57" spans="1:10" ht="33.75">
      <c r="A57" s="7" t="s">
        <v>7</v>
      </c>
      <c r="B57" s="7" t="s">
        <v>215</v>
      </c>
      <c r="C57" s="10" t="s">
        <v>261</v>
      </c>
      <c r="D57" s="10"/>
      <c r="E57" s="133" t="s">
        <v>262</v>
      </c>
      <c r="F57" s="29">
        <f>F58</f>
        <v>169.4</v>
      </c>
      <c r="G57" s="84"/>
      <c r="H57" s="84"/>
      <c r="I57" s="84"/>
      <c r="J57" s="42"/>
    </row>
    <row r="58" spans="1:10" ht="12.75">
      <c r="A58" s="7" t="s">
        <v>7</v>
      </c>
      <c r="B58" s="7" t="s">
        <v>215</v>
      </c>
      <c r="C58" s="10" t="s">
        <v>261</v>
      </c>
      <c r="D58" s="10" t="s">
        <v>287</v>
      </c>
      <c r="E58" s="133" t="s">
        <v>119</v>
      </c>
      <c r="F58" s="29">
        <v>169.4</v>
      </c>
      <c r="G58" s="84"/>
      <c r="H58" s="84"/>
      <c r="I58" s="110"/>
      <c r="J58" s="42"/>
    </row>
    <row r="59" spans="1:10" ht="12.75">
      <c r="A59" s="7" t="s">
        <v>7</v>
      </c>
      <c r="B59" s="7" t="s">
        <v>215</v>
      </c>
      <c r="C59" s="10" t="s">
        <v>101</v>
      </c>
      <c r="D59" s="10"/>
      <c r="E59" s="129" t="s">
        <v>102</v>
      </c>
      <c r="F59" s="29">
        <f>F60+F62+F65</f>
        <v>400</v>
      </c>
      <c r="G59" s="84"/>
      <c r="H59" s="84"/>
      <c r="I59" s="84"/>
      <c r="J59" s="42"/>
    </row>
    <row r="60" spans="1:10" ht="33.75">
      <c r="A60" s="7" t="s">
        <v>7</v>
      </c>
      <c r="B60" s="7" t="s">
        <v>215</v>
      </c>
      <c r="C60" s="7" t="s">
        <v>16</v>
      </c>
      <c r="D60" s="7"/>
      <c r="E60" s="128" t="s">
        <v>114</v>
      </c>
      <c r="F60" s="21">
        <f>F61</f>
        <v>200</v>
      </c>
      <c r="G60" s="111"/>
      <c r="H60" s="111"/>
      <c r="I60" s="111"/>
      <c r="J60" s="42"/>
    </row>
    <row r="61" spans="1:10" ht="12.75">
      <c r="A61" s="7" t="s">
        <v>7</v>
      </c>
      <c r="B61" s="7" t="s">
        <v>215</v>
      </c>
      <c r="C61" s="7" t="s">
        <v>16</v>
      </c>
      <c r="D61" s="7" t="s">
        <v>303</v>
      </c>
      <c r="E61" s="131" t="s">
        <v>304</v>
      </c>
      <c r="F61" s="87">
        <v>200</v>
      </c>
      <c r="G61" s="114"/>
      <c r="H61" s="114"/>
      <c r="I61" s="110"/>
      <c r="J61" s="42"/>
    </row>
    <row r="62" spans="1:10" ht="32.25" customHeight="1">
      <c r="A62" s="7" t="s">
        <v>7</v>
      </c>
      <c r="B62" s="7" t="s">
        <v>215</v>
      </c>
      <c r="C62" s="7" t="s">
        <v>15</v>
      </c>
      <c r="D62" s="7"/>
      <c r="E62" s="132" t="s">
        <v>238</v>
      </c>
      <c r="F62" s="87">
        <f>F63+F64</f>
        <v>100</v>
      </c>
      <c r="G62" s="114"/>
      <c r="H62" s="114"/>
      <c r="I62" s="114"/>
      <c r="J62" s="42"/>
    </row>
    <row r="63" spans="1:10" ht="12.75">
      <c r="A63" s="8">
        <v>501</v>
      </c>
      <c r="B63" s="7" t="s">
        <v>215</v>
      </c>
      <c r="C63" s="7" t="s">
        <v>15</v>
      </c>
      <c r="D63" s="7" t="s">
        <v>303</v>
      </c>
      <c r="E63" s="131" t="s">
        <v>304</v>
      </c>
      <c r="F63" s="87">
        <f>130-30-78</f>
        <v>22</v>
      </c>
      <c r="G63" s="114"/>
      <c r="H63" s="114"/>
      <c r="I63" s="110"/>
      <c r="J63" s="42"/>
    </row>
    <row r="64" spans="1:10" ht="24" customHeight="1">
      <c r="A64" s="8">
        <v>501</v>
      </c>
      <c r="B64" s="7" t="s">
        <v>215</v>
      </c>
      <c r="C64" s="7" t="s">
        <v>15</v>
      </c>
      <c r="D64" s="7" t="s">
        <v>294</v>
      </c>
      <c r="E64" s="131" t="s">
        <v>296</v>
      </c>
      <c r="F64" s="87">
        <v>78</v>
      </c>
      <c r="G64" s="114"/>
      <c r="H64" s="114"/>
      <c r="I64" s="110"/>
      <c r="J64" s="42"/>
    </row>
    <row r="65" spans="1:10" ht="36.75" customHeight="1">
      <c r="A65" s="8">
        <v>501</v>
      </c>
      <c r="B65" s="7" t="s">
        <v>215</v>
      </c>
      <c r="C65" s="7" t="s">
        <v>353</v>
      </c>
      <c r="D65" s="7"/>
      <c r="E65" s="131" t="s">
        <v>354</v>
      </c>
      <c r="F65" s="87">
        <f>F66</f>
        <v>100</v>
      </c>
      <c r="G65" s="114"/>
      <c r="H65" s="114"/>
      <c r="I65" s="114"/>
      <c r="J65" s="42"/>
    </row>
    <row r="66" spans="1:10" ht="33.75">
      <c r="A66" s="8">
        <v>501</v>
      </c>
      <c r="B66" s="7" t="s">
        <v>215</v>
      </c>
      <c r="C66" s="7" t="s">
        <v>353</v>
      </c>
      <c r="D66" s="7" t="s">
        <v>292</v>
      </c>
      <c r="E66" s="131" t="s">
        <v>293</v>
      </c>
      <c r="F66" s="87">
        <f>1642.9-1642.9+100</f>
        <v>100</v>
      </c>
      <c r="G66" s="114"/>
      <c r="H66" s="114"/>
      <c r="I66" s="110"/>
      <c r="J66" s="42"/>
    </row>
    <row r="67" spans="1:10" s="23" customFormat="1" ht="12.75">
      <c r="A67" s="15" t="s">
        <v>7</v>
      </c>
      <c r="B67" s="15" t="s">
        <v>17</v>
      </c>
      <c r="C67" s="15"/>
      <c r="D67" s="15"/>
      <c r="E67" s="125" t="s">
        <v>35</v>
      </c>
      <c r="F67" s="89">
        <f>F72+F85+F89+F68</f>
        <v>2270.94303</v>
      </c>
      <c r="G67" s="113"/>
      <c r="H67" s="113"/>
      <c r="I67" s="113"/>
      <c r="J67" s="108"/>
    </row>
    <row r="68" spans="1:10" s="23" customFormat="1" ht="12.75">
      <c r="A68" s="15" t="s">
        <v>7</v>
      </c>
      <c r="B68" s="15" t="s">
        <v>408</v>
      </c>
      <c r="C68" s="15"/>
      <c r="D68" s="15"/>
      <c r="E68" s="125" t="s">
        <v>409</v>
      </c>
      <c r="F68" s="89">
        <f>F69</f>
        <v>527.6</v>
      </c>
      <c r="G68" s="113"/>
      <c r="H68" s="113"/>
      <c r="I68" s="113"/>
      <c r="J68" s="108"/>
    </row>
    <row r="69" spans="1:10" s="23" customFormat="1" ht="12.75">
      <c r="A69" s="7" t="s">
        <v>7</v>
      </c>
      <c r="B69" s="7" t="s">
        <v>408</v>
      </c>
      <c r="C69" s="7" t="s">
        <v>9</v>
      </c>
      <c r="D69" s="7"/>
      <c r="E69" s="132" t="s">
        <v>26</v>
      </c>
      <c r="F69" s="87">
        <f>F70</f>
        <v>527.6</v>
      </c>
      <c r="G69" s="113"/>
      <c r="H69" s="113"/>
      <c r="I69" s="113"/>
      <c r="J69" s="108"/>
    </row>
    <row r="70" spans="1:10" s="23" customFormat="1" ht="12.75">
      <c r="A70" s="7" t="s">
        <v>7</v>
      </c>
      <c r="B70" s="7" t="s">
        <v>408</v>
      </c>
      <c r="C70" s="7" t="s">
        <v>133</v>
      </c>
      <c r="D70" s="7"/>
      <c r="E70" s="132" t="s">
        <v>36</v>
      </c>
      <c r="F70" s="87">
        <f>F71</f>
        <v>527.6</v>
      </c>
      <c r="G70" s="113"/>
      <c r="H70" s="113"/>
      <c r="I70" s="113"/>
      <c r="J70" s="108"/>
    </row>
    <row r="71" spans="1:10" s="23" customFormat="1" ht="12.75">
      <c r="A71" s="7" t="s">
        <v>7</v>
      </c>
      <c r="B71" s="7" t="s">
        <v>408</v>
      </c>
      <c r="C71" s="12" t="s">
        <v>133</v>
      </c>
      <c r="D71" s="12" t="s">
        <v>287</v>
      </c>
      <c r="E71" s="132" t="s">
        <v>119</v>
      </c>
      <c r="F71" s="87">
        <v>527.6</v>
      </c>
      <c r="G71" s="113"/>
      <c r="H71" s="113"/>
      <c r="I71" s="113"/>
      <c r="J71" s="108"/>
    </row>
    <row r="72" spans="1:10" s="23" customFormat="1" ht="25.5" customHeight="1">
      <c r="A72" s="15" t="s">
        <v>7</v>
      </c>
      <c r="B72" s="15" t="s">
        <v>19</v>
      </c>
      <c r="C72" s="15"/>
      <c r="D72" s="15"/>
      <c r="E72" s="126" t="s">
        <v>216</v>
      </c>
      <c r="F72" s="89">
        <f>F76+F82+F73+F79</f>
        <v>1150.9489</v>
      </c>
      <c r="G72" s="113"/>
      <c r="H72" s="113"/>
      <c r="I72" s="113"/>
      <c r="J72" s="108"/>
    </row>
    <row r="73" spans="1:10" ht="37.5" customHeight="1">
      <c r="A73" s="7" t="s">
        <v>7</v>
      </c>
      <c r="B73" s="7" t="s">
        <v>19</v>
      </c>
      <c r="C73" s="7" t="s">
        <v>122</v>
      </c>
      <c r="D73" s="7"/>
      <c r="E73" s="132" t="s">
        <v>146</v>
      </c>
      <c r="F73" s="87">
        <f>F74</f>
        <v>612.2</v>
      </c>
      <c r="G73" s="114"/>
      <c r="H73" s="114"/>
      <c r="I73" s="114"/>
      <c r="J73" s="42"/>
    </row>
    <row r="74" spans="1:10" ht="11.25" customHeight="1">
      <c r="A74" s="7" t="s">
        <v>7</v>
      </c>
      <c r="B74" s="7" t="s">
        <v>19</v>
      </c>
      <c r="C74" s="7" t="s">
        <v>126</v>
      </c>
      <c r="D74" s="7"/>
      <c r="E74" s="132" t="s">
        <v>29</v>
      </c>
      <c r="F74" s="87">
        <f>F75</f>
        <v>612.2</v>
      </c>
      <c r="G74" s="114"/>
      <c r="H74" s="114"/>
      <c r="I74" s="114"/>
      <c r="J74" s="42"/>
    </row>
    <row r="75" spans="1:10" ht="18.75" customHeight="1">
      <c r="A75" s="7" t="s">
        <v>7</v>
      </c>
      <c r="B75" s="7" t="s">
        <v>19</v>
      </c>
      <c r="C75" s="7" t="s">
        <v>126</v>
      </c>
      <c r="D75" s="7" t="s">
        <v>287</v>
      </c>
      <c r="E75" s="131" t="s">
        <v>119</v>
      </c>
      <c r="F75" s="87">
        <f>513.5+5.7+93</f>
        <v>612.2</v>
      </c>
      <c r="G75" s="114"/>
      <c r="H75" s="114">
        <v>93</v>
      </c>
      <c r="I75" s="110"/>
      <c r="J75" s="42"/>
    </row>
    <row r="76" spans="1:10" ht="22.5">
      <c r="A76" s="7" t="s">
        <v>7</v>
      </c>
      <c r="B76" s="7" t="s">
        <v>19</v>
      </c>
      <c r="C76" s="7" t="s">
        <v>20</v>
      </c>
      <c r="D76" s="7"/>
      <c r="E76" s="132" t="s">
        <v>37</v>
      </c>
      <c r="F76" s="87">
        <f>F77</f>
        <v>372.5</v>
      </c>
      <c r="G76" s="114"/>
      <c r="H76" s="114"/>
      <c r="I76" s="114"/>
      <c r="J76" s="42"/>
    </row>
    <row r="77" spans="1:10" ht="22.5">
      <c r="A77" s="7" t="s">
        <v>7</v>
      </c>
      <c r="B77" s="7" t="s">
        <v>19</v>
      </c>
      <c r="C77" s="7" t="s">
        <v>136</v>
      </c>
      <c r="D77" s="7"/>
      <c r="E77" s="131" t="s">
        <v>40</v>
      </c>
      <c r="F77" s="87">
        <f>F78</f>
        <v>372.5</v>
      </c>
      <c r="G77" s="114"/>
      <c r="H77" s="114"/>
      <c r="I77" s="114"/>
      <c r="J77" s="42"/>
    </row>
    <row r="78" spans="1:10" ht="12.75">
      <c r="A78" s="7" t="s">
        <v>7</v>
      </c>
      <c r="B78" s="7" t="s">
        <v>19</v>
      </c>
      <c r="C78" s="7" t="s">
        <v>136</v>
      </c>
      <c r="D78" s="7" t="s">
        <v>303</v>
      </c>
      <c r="E78" s="131" t="s">
        <v>304</v>
      </c>
      <c r="F78" s="87">
        <f>632.5-177-83</f>
        <v>372.5</v>
      </c>
      <c r="G78" s="114"/>
      <c r="H78" s="114">
        <v>-83</v>
      </c>
      <c r="I78" s="110"/>
      <c r="J78" s="42"/>
    </row>
    <row r="79" spans="1:10" ht="12.75">
      <c r="A79" s="7" t="s">
        <v>7</v>
      </c>
      <c r="B79" s="7" t="s">
        <v>19</v>
      </c>
      <c r="C79" s="7" t="s">
        <v>101</v>
      </c>
      <c r="D79" s="7"/>
      <c r="E79" s="131" t="s">
        <v>102</v>
      </c>
      <c r="F79" s="87">
        <f>F80</f>
        <v>166.2489</v>
      </c>
      <c r="G79" s="114"/>
      <c r="H79" s="114"/>
      <c r="I79" s="110"/>
      <c r="J79" s="42"/>
    </row>
    <row r="80" spans="1:10" ht="45">
      <c r="A80" s="7" t="s">
        <v>7</v>
      </c>
      <c r="B80" s="7" t="s">
        <v>19</v>
      </c>
      <c r="C80" s="7" t="s">
        <v>351</v>
      </c>
      <c r="D80" s="7"/>
      <c r="E80" s="131" t="s">
        <v>352</v>
      </c>
      <c r="F80" s="87">
        <f>F81</f>
        <v>166.2489</v>
      </c>
      <c r="G80" s="114"/>
      <c r="H80" s="114"/>
      <c r="I80" s="110"/>
      <c r="J80" s="42"/>
    </row>
    <row r="81" spans="1:10" ht="12.75">
      <c r="A81" s="7" t="s">
        <v>7</v>
      </c>
      <c r="B81" s="7" t="s">
        <v>19</v>
      </c>
      <c r="C81" s="7" t="s">
        <v>351</v>
      </c>
      <c r="D81" s="7" t="s">
        <v>303</v>
      </c>
      <c r="E81" s="131" t="s">
        <v>304</v>
      </c>
      <c r="F81" s="87">
        <f>177-25+16-1.7511</f>
        <v>166.2489</v>
      </c>
      <c r="G81" s="114"/>
      <c r="H81" s="114">
        <v>-1.7511</v>
      </c>
      <c r="I81" s="110"/>
      <c r="J81" s="42"/>
    </row>
    <row r="82" spans="1:10" ht="12.75">
      <c r="A82" s="7" t="s">
        <v>7</v>
      </c>
      <c r="B82" s="7" t="s">
        <v>19</v>
      </c>
      <c r="C82" s="7" t="s">
        <v>21</v>
      </c>
      <c r="D82" s="7"/>
      <c r="E82" s="132" t="s">
        <v>38</v>
      </c>
      <c r="F82" s="87">
        <f>F83</f>
        <v>0</v>
      </c>
      <c r="G82" s="114"/>
      <c r="H82" s="114"/>
      <c r="I82" s="114"/>
      <c r="J82" s="42"/>
    </row>
    <row r="83" spans="1:10" ht="22.5">
      <c r="A83" s="12" t="s">
        <v>7</v>
      </c>
      <c r="B83" s="12" t="s">
        <v>19</v>
      </c>
      <c r="C83" s="12" t="s">
        <v>138</v>
      </c>
      <c r="D83" s="12"/>
      <c r="E83" s="131" t="s">
        <v>39</v>
      </c>
      <c r="F83" s="88">
        <f>F84</f>
        <v>0</v>
      </c>
      <c r="G83" s="110"/>
      <c r="H83" s="110"/>
      <c r="I83" s="110"/>
      <c r="J83" s="42"/>
    </row>
    <row r="84" spans="1:10" ht="12.75">
      <c r="A84" s="12" t="s">
        <v>7</v>
      </c>
      <c r="B84" s="12" t="s">
        <v>19</v>
      </c>
      <c r="C84" s="12" t="s">
        <v>138</v>
      </c>
      <c r="D84" s="7" t="s">
        <v>303</v>
      </c>
      <c r="E84" s="131" t="s">
        <v>304</v>
      </c>
      <c r="F84" s="88">
        <v>0</v>
      </c>
      <c r="G84" s="110"/>
      <c r="H84" s="110"/>
      <c r="I84" s="110"/>
      <c r="J84" s="42"/>
    </row>
    <row r="85" spans="1:10" s="23" customFormat="1" ht="12.75">
      <c r="A85" s="19" t="s">
        <v>7</v>
      </c>
      <c r="B85" s="19" t="s">
        <v>271</v>
      </c>
      <c r="C85" s="19"/>
      <c r="D85" s="19"/>
      <c r="E85" s="134" t="s">
        <v>283</v>
      </c>
      <c r="F85" s="90">
        <f>F86</f>
        <v>452.39412999999996</v>
      </c>
      <c r="G85" s="115"/>
      <c r="H85" s="115"/>
      <c r="I85" s="115"/>
      <c r="J85" s="108"/>
    </row>
    <row r="86" spans="1:10" ht="12.75">
      <c r="A86" s="12" t="s">
        <v>7</v>
      </c>
      <c r="B86" s="12" t="s">
        <v>271</v>
      </c>
      <c r="C86" s="12" t="s">
        <v>101</v>
      </c>
      <c r="D86" s="12"/>
      <c r="E86" s="131" t="s">
        <v>102</v>
      </c>
      <c r="F86" s="88">
        <f>F87</f>
        <v>452.39412999999996</v>
      </c>
      <c r="G86" s="110"/>
      <c r="H86" s="110"/>
      <c r="I86" s="110"/>
      <c r="J86" s="42"/>
    </row>
    <row r="87" spans="1:10" ht="22.5">
      <c r="A87" s="12" t="s">
        <v>7</v>
      </c>
      <c r="B87" s="12" t="s">
        <v>271</v>
      </c>
      <c r="C87" s="12" t="s">
        <v>350</v>
      </c>
      <c r="D87" s="12"/>
      <c r="E87" s="131" t="s">
        <v>355</v>
      </c>
      <c r="F87" s="88">
        <f>F88</f>
        <v>452.39412999999996</v>
      </c>
      <c r="G87" s="110"/>
      <c r="H87" s="110"/>
      <c r="I87" s="110"/>
      <c r="J87" s="42"/>
    </row>
    <row r="88" spans="1:10" ht="12.75">
      <c r="A88" s="12" t="s">
        <v>7</v>
      </c>
      <c r="B88" s="12" t="s">
        <v>271</v>
      </c>
      <c r="C88" s="12" t="s">
        <v>350</v>
      </c>
      <c r="D88" s="7" t="s">
        <v>303</v>
      </c>
      <c r="E88" s="131" t="s">
        <v>304</v>
      </c>
      <c r="F88" s="88">
        <f>200+319.4-67.00587</f>
        <v>452.39412999999996</v>
      </c>
      <c r="G88" s="110"/>
      <c r="H88" s="110">
        <v>-67.00587</v>
      </c>
      <c r="I88" s="110"/>
      <c r="J88" s="42"/>
    </row>
    <row r="89" spans="1:10" ht="22.5">
      <c r="A89" s="19" t="s">
        <v>7</v>
      </c>
      <c r="B89" s="15" t="s">
        <v>376</v>
      </c>
      <c r="C89" s="15"/>
      <c r="D89" s="15"/>
      <c r="E89" s="126" t="s">
        <v>377</v>
      </c>
      <c r="F89" s="89">
        <f>F90</f>
        <v>140</v>
      </c>
      <c r="G89" s="110"/>
      <c r="H89" s="110"/>
      <c r="I89" s="110"/>
      <c r="J89" s="42"/>
    </row>
    <row r="90" spans="1:10" ht="12.75">
      <c r="A90" s="12" t="s">
        <v>7</v>
      </c>
      <c r="B90" s="12" t="s">
        <v>376</v>
      </c>
      <c r="C90" s="12" t="s">
        <v>101</v>
      </c>
      <c r="D90" s="12"/>
      <c r="E90" s="129" t="s">
        <v>102</v>
      </c>
      <c r="F90" s="87">
        <f>F91</f>
        <v>140</v>
      </c>
      <c r="G90" s="110"/>
      <c r="H90" s="110"/>
      <c r="I90" s="110"/>
      <c r="J90" s="42"/>
    </row>
    <row r="91" spans="1:10" ht="22.5">
      <c r="A91" s="12" t="s">
        <v>7</v>
      </c>
      <c r="B91" s="7" t="s">
        <v>376</v>
      </c>
      <c r="C91" s="7" t="s">
        <v>18</v>
      </c>
      <c r="D91" s="7"/>
      <c r="E91" s="128" t="s">
        <v>251</v>
      </c>
      <c r="F91" s="87">
        <f>F92</f>
        <v>140</v>
      </c>
      <c r="G91" s="110"/>
      <c r="H91" s="110"/>
      <c r="I91" s="110"/>
      <c r="J91" s="42"/>
    </row>
    <row r="92" spans="1:10" ht="12.75">
      <c r="A92" s="12" t="s">
        <v>7</v>
      </c>
      <c r="B92" s="12" t="s">
        <v>376</v>
      </c>
      <c r="C92" s="12" t="s">
        <v>18</v>
      </c>
      <c r="D92" s="7" t="s">
        <v>303</v>
      </c>
      <c r="E92" s="131" t="s">
        <v>304</v>
      </c>
      <c r="F92" s="88">
        <f>100+40</f>
        <v>140</v>
      </c>
      <c r="G92" s="110"/>
      <c r="H92" s="110"/>
      <c r="I92" s="110"/>
      <c r="J92" s="42"/>
    </row>
    <row r="93" spans="1:10" s="23" customFormat="1" ht="12.75">
      <c r="A93" s="15" t="s">
        <v>7</v>
      </c>
      <c r="B93" s="15" t="s">
        <v>22</v>
      </c>
      <c r="C93" s="15"/>
      <c r="D93" s="15"/>
      <c r="E93" s="125" t="s">
        <v>41</v>
      </c>
      <c r="F93" s="16">
        <f>F94+F109+F125+F117+F102</f>
        <v>29696.90591</v>
      </c>
      <c r="G93" s="40"/>
      <c r="H93" s="40"/>
      <c r="I93" s="40"/>
      <c r="J93" s="108"/>
    </row>
    <row r="94" spans="1:10" s="23" customFormat="1" ht="12.75">
      <c r="A94" s="15" t="s">
        <v>7</v>
      </c>
      <c r="B94" s="15" t="s">
        <v>23</v>
      </c>
      <c r="C94" s="15"/>
      <c r="D94" s="15"/>
      <c r="E94" s="126" t="s">
        <v>42</v>
      </c>
      <c r="F94" s="16">
        <f>F98+F95</f>
        <v>13870.48302</v>
      </c>
      <c r="G94" s="40"/>
      <c r="H94" s="40"/>
      <c r="I94" s="40"/>
      <c r="J94" s="108"/>
    </row>
    <row r="95" spans="1:10" s="23" customFormat="1" ht="12.75">
      <c r="A95" s="12" t="s">
        <v>7</v>
      </c>
      <c r="B95" s="12" t="s">
        <v>23</v>
      </c>
      <c r="C95" s="12" t="s">
        <v>13</v>
      </c>
      <c r="D95" s="12"/>
      <c r="E95" s="129" t="s">
        <v>401</v>
      </c>
      <c r="F95" s="8">
        <f>F96</f>
        <v>13770.48302</v>
      </c>
      <c r="G95" s="40"/>
      <c r="H95" s="40"/>
      <c r="I95" s="40"/>
      <c r="J95" s="108"/>
    </row>
    <row r="96" spans="1:10" s="23" customFormat="1" ht="22.5">
      <c r="A96" s="12" t="s">
        <v>7</v>
      </c>
      <c r="B96" s="12" t="s">
        <v>23</v>
      </c>
      <c r="C96" s="12" t="s">
        <v>399</v>
      </c>
      <c r="D96" s="12"/>
      <c r="E96" s="129" t="s">
        <v>402</v>
      </c>
      <c r="F96" s="8">
        <f>F97</f>
        <v>13770.48302</v>
      </c>
      <c r="G96" s="40"/>
      <c r="H96" s="40"/>
      <c r="I96" s="40"/>
      <c r="J96" s="108"/>
    </row>
    <row r="97" spans="1:10" s="23" customFormat="1" ht="12.75">
      <c r="A97" s="12" t="s">
        <v>7</v>
      </c>
      <c r="B97" s="12" t="s">
        <v>23</v>
      </c>
      <c r="C97" s="12" t="s">
        <v>399</v>
      </c>
      <c r="D97" s="12" t="s">
        <v>400</v>
      </c>
      <c r="E97" s="129" t="s">
        <v>403</v>
      </c>
      <c r="F97" s="8">
        <f>1020.2528+1412.41247+11337.81775</f>
        <v>13770.48302</v>
      </c>
      <c r="G97" s="40"/>
      <c r="H97" s="40"/>
      <c r="I97" s="40"/>
      <c r="J97" s="108"/>
    </row>
    <row r="98" spans="1:10" ht="12.75">
      <c r="A98" s="12" t="s">
        <v>7</v>
      </c>
      <c r="B98" s="12" t="s">
        <v>23</v>
      </c>
      <c r="C98" s="12" t="s">
        <v>101</v>
      </c>
      <c r="D98" s="12"/>
      <c r="E98" s="131" t="s">
        <v>102</v>
      </c>
      <c r="F98" s="8">
        <f>F99</f>
        <v>100</v>
      </c>
      <c r="G98" s="41"/>
      <c r="H98" s="41"/>
      <c r="I98" s="41"/>
      <c r="J98" s="42"/>
    </row>
    <row r="99" spans="1:10" ht="22.5">
      <c r="A99" s="7" t="s">
        <v>7</v>
      </c>
      <c r="B99" s="7" t="s">
        <v>23</v>
      </c>
      <c r="C99" s="7" t="s">
        <v>24</v>
      </c>
      <c r="D99" s="7"/>
      <c r="E99" s="128" t="s">
        <v>437</v>
      </c>
      <c r="F99" s="8">
        <f>F100+F101</f>
        <v>100</v>
      </c>
      <c r="G99" s="41"/>
      <c r="H99" s="41"/>
      <c r="I99" s="41"/>
      <c r="J99" s="42"/>
    </row>
    <row r="100" spans="1:10" ht="12.75">
      <c r="A100" s="7" t="s">
        <v>7</v>
      </c>
      <c r="B100" s="7" t="s">
        <v>23</v>
      </c>
      <c r="C100" s="7" t="s">
        <v>24</v>
      </c>
      <c r="D100" s="7" t="s">
        <v>303</v>
      </c>
      <c r="E100" s="131" t="s">
        <v>304</v>
      </c>
      <c r="F100" s="88">
        <f>200-120</f>
        <v>80</v>
      </c>
      <c r="G100" s="110"/>
      <c r="H100" s="110"/>
      <c r="I100" s="110"/>
      <c r="J100" s="42"/>
    </row>
    <row r="101" spans="1:10" ht="23.25" customHeight="1">
      <c r="A101" s="7" t="s">
        <v>7</v>
      </c>
      <c r="B101" s="7" t="s">
        <v>23</v>
      </c>
      <c r="C101" s="7" t="s">
        <v>24</v>
      </c>
      <c r="D101" s="7" t="s">
        <v>294</v>
      </c>
      <c r="E101" s="131" t="s">
        <v>296</v>
      </c>
      <c r="F101" s="88">
        <f>120-100</f>
        <v>20</v>
      </c>
      <c r="G101" s="110"/>
      <c r="H101" s="110">
        <v>-100</v>
      </c>
      <c r="I101" s="110"/>
      <c r="J101" s="42"/>
    </row>
    <row r="102" spans="1:10" ht="12.75">
      <c r="A102" s="15" t="s">
        <v>7</v>
      </c>
      <c r="B102" s="15" t="s">
        <v>410</v>
      </c>
      <c r="C102" s="15"/>
      <c r="D102" s="15"/>
      <c r="E102" s="134" t="s">
        <v>411</v>
      </c>
      <c r="F102" s="90">
        <f>F106+F103</f>
        <v>1249.4</v>
      </c>
      <c r="G102" s="110"/>
      <c r="H102" s="110"/>
      <c r="I102" s="110"/>
      <c r="J102" s="42"/>
    </row>
    <row r="103" spans="1:10" ht="12.75">
      <c r="A103" s="7" t="s">
        <v>7</v>
      </c>
      <c r="B103" s="7" t="s">
        <v>410</v>
      </c>
      <c r="C103" s="7" t="s">
        <v>170</v>
      </c>
      <c r="D103" s="7"/>
      <c r="E103" s="131" t="s">
        <v>205</v>
      </c>
      <c r="F103" s="88">
        <f>F104</f>
        <v>1124.4</v>
      </c>
      <c r="G103" s="110"/>
      <c r="H103" s="110"/>
      <c r="I103" s="110"/>
      <c r="J103" s="42"/>
    </row>
    <row r="104" spans="1:10" ht="67.5">
      <c r="A104" s="7" t="s">
        <v>7</v>
      </c>
      <c r="B104" s="7" t="s">
        <v>410</v>
      </c>
      <c r="C104" s="7" t="s">
        <v>420</v>
      </c>
      <c r="D104" s="7"/>
      <c r="E104" s="131" t="s">
        <v>421</v>
      </c>
      <c r="F104" s="88">
        <f>F105</f>
        <v>1124.4</v>
      </c>
      <c r="G104" s="110"/>
      <c r="H104" s="110"/>
      <c r="I104" s="110"/>
      <c r="J104" s="42"/>
    </row>
    <row r="105" spans="1:10" ht="12.75">
      <c r="A105" s="7" t="s">
        <v>7</v>
      </c>
      <c r="B105" s="7" t="s">
        <v>410</v>
      </c>
      <c r="C105" s="7" t="s">
        <v>420</v>
      </c>
      <c r="D105" s="7" t="s">
        <v>303</v>
      </c>
      <c r="E105" s="131" t="s">
        <v>304</v>
      </c>
      <c r="F105" s="88">
        <v>1124.4</v>
      </c>
      <c r="G105" s="110"/>
      <c r="H105" s="110"/>
      <c r="I105" s="110"/>
      <c r="J105" s="42"/>
    </row>
    <row r="106" spans="1:10" ht="12.75">
      <c r="A106" s="7" t="s">
        <v>7</v>
      </c>
      <c r="B106" s="7" t="s">
        <v>410</v>
      </c>
      <c r="C106" s="7" t="s">
        <v>101</v>
      </c>
      <c r="D106" s="7"/>
      <c r="E106" s="129" t="s">
        <v>102</v>
      </c>
      <c r="F106" s="88">
        <f>F107</f>
        <v>125</v>
      </c>
      <c r="G106" s="110"/>
      <c r="H106" s="110"/>
      <c r="I106" s="110"/>
      <c r="J106" s="42"/>
    </row>
    <row r="107" spans="1:10" ht="22.5">
      <c r="A107" s="7" t="s">
        <v>7</v>
      </c>
      <c r="B107" s="7" t="s">
        <v>410</v>
      </c>
      <c r="C107" s="7" t="s">
        <v>418</v>
      </c>
      <c r="D107" s="7"/>
      <c r="E107" s="131" t="s">
        <v>419</v>
      </c>
      <c r="F107" s="88">
        <f>F108</f>
        <v>125</v>
      </c>
      <c r="G107" s="110"/>
      <c r="H107" s="110"/>
      <c r="I107" s="110"/>
      <c r="J107" s="42"/>
    </row>
    <row r="108" spans="1:10" ht="12.75">
      <c r="A108" s="7" t="s">
        <v>7</v>
      </c>
      <c r="B108" s="7" t="s">
        <v>410</v>
      </c>
      <c r="C108" s="7" t="s">
        <v>418</v>
      </c>
      <c r="D108" s="7" t="s">
        <v>303</v>
      </c>
      <c r="E108" s="131" t="s">
        <v>304</v>
      </c>
      <c r="F108" s="88">
        <v>125</v>
      </c>
      <c r="G108" s="110"/>
      <c r="H108" s="110"/>
      <c r="I108" s="110"/>
      <c r="J108" s="42"/>
    </row>
    <row r="109" spans="1:10" s="23" customFormat="1" ht="12.75">
      <c r="A109" s="15" t="s">
        <v>7</v>
      </c>
      <c r="B109" s="15" t="s">
        <v>25</v>
      </c>
      <c r="C109" s="15"/>
      <c r="D109" s="15"/>
      <c r="E109" s="126" t="s">
        <v>43</v>
      </c>
      <c r="F109" s="89">
        <f>F113+F110</f>
        <v>6178.200000000001</v>
      </c>
      <c r="G109" s="113"/>
      <c r="H109" s="113"/>
      <c r="I109" s="113"/>
      <c r="J109" s="108"/>
    </row>
    <row r="110" spans="1:10" s="23" customFormat="1" ht="33.75">
      <c r="A110" s="7" t="s">
        <v>7</v>
      </c>
      <c r="B110" s="7" t="s">
        <v>25</v>
      </c>
      <c r="C110" s="7" t="s">
        <v>388</v>
      </c>
      <c r="D110" s="7"/>
      <c r="E110" s="129" t="s">
        <v>389</v>
      </c>
      <c r="F110" s="87">
        <f>F111+F112</f>
        <v>2545.8</v>
      </c>
      <c r="G110" s="113"/>
      <c r="H110" s="113"/>
      <c r="I110" s="113"/>
      <c r="J110" s="108"/>
    </row>
    <row r="111" spans="1:10" s="23" customFormat="1" ht="12.75">
      <c r="A111" s="7" t="s">
        <v>7</v>
      </c>
      <c r="B111" s="7" t="s">
        <v>25</v>
      </c>
      <c r="C111" s="7" t="s">
        <v>388</v>
      </c>
      <c r="D111" s="7" t="s">
        <v>303</v>
      </c>
      <c r="E111" s="131" t="s">
        <v>304</v>
      </c>
      <c r="F111" s="87">
        <f>551.5+550</f>
        <v>1101.5</v>
      </c>
      <c r="G111" s="113"/>
      <c r="H111" s="113"/>
      <c r="I111" s="113"/>
      <c r="J111" s="108"/>
    </row>
    <row r="112" spans="1:10" s="23" customFormat="1" ht="22.5">
      <c r="A112" s="7" t="s">
        <v>7</v>
      </c>
      <c r="B112" s="7" t="s">
        <v>25</v>
      </c>
      <c r="C112" s="7" t="s">
        <v>388</v>
      </c>
      <c r="D112" s="7" t="s">
        <v>294</v>
      </c>
      <c r="E112" s="132" t="s">
        <v>296</v>
      </c>
      <c r="F112" s="87">
        <v>1444.3</v>
      </c>
      <c r="G112" s="113"/>
      <c r="H112" s="113"/>
      <c r="I112" s="113"/>
      <c r="J112" s="108"/>
    </row>
    <row r="113" spans="1:10" ht="12.75">
      <c r="A113" s="7" t="s">
        <v>7</v>
      </c>
      <c r="B113" s="7" t="s">
        <v>25</v>
      </c>
      <c r="C113" s="7" t="s">
        <v>101</v>
      </c>
      <c r="D113" s="7"/>
      <c r="E113" s="131" t="s">
        <v>102</v>
      </c>
      <c r="F113" s="88">
        <f>F114</f>
        <v>3632.4</v>
      </c>
      <c r="G113" s="110"/>
      <c r="H113" s="110"/>
      <c r="I113" s="110"/>
      <c r="J113" s="42"/>
    </row>
    <row r="114" spans="1:10" ht="33.75">
      <c r="A114" s="7" t="s">
        <v>7</v>
      </c>
      <c r="B114" s="7" t="s">
        <v>25</v>
      </c>
      <c r="C114" s="7" t="s">
        <v>182</v>
      </c>
      <c r="D114" s="7"/>
      <c r="E114" s="131" t="s">
        <v>244</v>
      </c>
      <c r="F114" s="88">
        <f>F115+F116</f>
        <v>3632.4</v>
      </c>
      <c r="G114" s="110"/>
      <c r="H114" s="110"/>
      <c r="I114" s="110"/>
      <c r="J114" s="42"/>
    </row>
    <row r="115" spans="1:10" ht="22.5">
      <c r="A115" s="7" t="s">
        <v>7</v>
      </c>
      <c r="B115" s="7" t="s">
        <v>25</v>
      </c>
      <c r="C115" s="7" t="s">
        <v>182</v>
      </c>
      <c r="D115" s="7" t="s">
        <v>294</v>
      </c>
      <c r="E115" s="132" t="s">
        <v>296</v>
      </c>
      <c r="F115" s="88">
        <f>380+2050+550+270+188</f>
        <v>3438</v>
      </c>
      <c r="G115" s="110"/>
      <c r="H115" s="110"/>
      <c r="I115" s="110"/>
      <c r="J115" s="42"/>
    </row>
    <row r="116" spans="1:10" ht="12.75">
      <c r="A116" s="7" t="s">
        <v>7</v>
      </c>
      <c r="B116" s="7" t="s">
        <v>25</v>
      </c>
      <c r="C116" s="7" t="s">
        <v>182</v>
      </c>
      <c r="D116" s="7" t="s">
        <v>303</v>
      </c>
      <c r="E116" s="131" t="s">
        <v>304</v>
      </c>
      <c r="F116" s="88">
        <f>654-188+188+109-380.6-188</f>
        <v>194.39999999999998</v>
      </c>
      <c r="G116" s="110"/>
      <c r="H116" s="110"/>
      <c r="I116" s="110"/>
      <c r="J116" s="42"/>
    </row>
    <row r="117" spans="1:10" ht="12.75">
      <c r="A117" s="15" t="s">
        <v>7</v>
      </c>
      <c r="B117" s="15" t="s">
        <v>234</v>
      </c>
      <c r="C117" s="15"/>
      <c r="D117" s="15"/>
      <c r="E117" s="134" t="s">
        <v>235</v>
      </c>
      <c r="F117" s="90">
        <f>F118+F122</f>
        <v>8398.82289</v>
      </c>
      <c r="G117" s="115"/>
      <c r="H117" s="115"/>
      <c r="I117" s="115"/>
      <c r="J117" s="42"/>
    </row>
    <row r="118" spans="1:10" s="30" customFormat="1" ht="12.75">
      <c r="A118" s="7" t="s">
        <v>7</v>
      </c>
      <c r="B118" s="7" t="s">
        <v>234</v>
      </c>
      <c r="C118" s="7" t="s">
        <v>170</v>
      </c>
      <c r="D118" s="7"/>
      <c r="E118" s="131" t="s">
        <v>205</v>
      </c>
      <c r="F118" s="88">
        <f>F119</f>
        <v>4538.6</v>
      </c>
      <c r="G118" s="110"/>
      <c r="H118" s="110"/>
      <c r="I118" s="110"/>
      <c r="J118" s="123"/>
    </row>
    <row r="119" spans="1:10" s="30" customFormat="1" ht="12.75">
      <c r="A119" s="7" t="s">
        <v>7</v>
      </c>
      <c r="B119" s="7" t="s">
        <v>234</v>
      </c>
      <c r="C119" s="7" t="s">
        <v>378</v>
      </c>
      <c r="D119" s="7"/>
      <c r="E119" s="131" t="s">
        <v>379</v>
      </c>
      <c r="F119" s="88">
        <f>F120</f>
        <v>4538.6</v>
      </c>
      <c r="G119" s="110"/>
      <c r="H119" s="110"/>
      <c r="I119" s="110"/>
      <c r="J119" s="123"/>
    </row>
    <row r="120" spans="1:10" s="30" customFormat="1" ht="12.75">
      <c r="A120" s="7" t="s">
        <v>7</v>
      </c>
      <c r="B120" s="7" t="s">
        <v>234</v>
      </c>
      <c r="C120" s="7" t="s">
        <v>380</v>
      </c>
      <c r="D120" s="7"/>
      <c r="E120" s="131" t="s">
        <v>381</v>
      </c>
      <c r="F120" s="88">
        <f>F121</f>
        <v>4538.6</v>
      </c>
      <c r="G120" s="110"/>
      <c r="H120" s="110"/>
      <c r="I120" s="110"/>
      <c r="J120" s="123"/>
    </row>
    <row r="121" spans="1:10" s="30" customFormat="1" ht="33.75">
      <c r="A121" s="7" t="s">
        <v>7</v>
      </c>
      <c r="B121" s="7" t="s">
        <v>234</v>
      </c>
      <c r="C121" s="7" t="s">
        <v>380</v>
      </c>
      <c r="D121" s="7" t="s">
        <v>292</v>
      </c>
      <c r="E121" s="131" t="s">
        <v>382</v>
      </c>
      <c r="F121" s="88">
        <f>5000-461.4</f>
        <v>4538.6</v>
      </c>
      <c r="G121" s="110"/>
      <c r="H121" s="110"/>
      <c r="I121" s="110"/>
      <c r="J121" s="123"/>
    </row>
    <row r="122" spans="1:10" ht="12.75">
      <c r="A122" s="7" t="s">
        <v>7</v>
      </c>
      <c r="B122" s="7" t="s">
        <v>234</v>
      </c>
      <c r="C122" s="7" t="s">
        <v>101</v>
      </c>
      <c r="D122" s="7"/>
      <c r="E122" s="131" t="s">
        <v>102</v>
      </c>
      <c r="F122" s="88">
        <f>F123</f>
        <v>3860.22289</v>
      </c>
      <c r="G122" s="110"/>
      <c r="H122" s="110"/>
      <c r="I122" s="110"/>
      <c r="J122" s="42"/>
    </row>
    <row r="123" spans="1:10" ht="33.75">
      <c r="A123" s="7" t="s">
        <v>7</v>
      </c>
      <c r="B123" s="7" t="s">
        <v>234</v>
      </c>
      <c r="C123" s="7" t="s">
        <v>182</v>
      </c>
      <c r="D123" s="7"/>
      <c r="E123" s="131" t="s">
        <v>244</v>
      </c>
      <c r="F123" s="88">
        <f>F124</f>
        <v>3860.22289</v>
      </c>
      <c r="G123" s="110"/>
      <c r="H123" s="110"/>
      <c r="I123" s="110"/>
      <c r="J123" s="42"/>
    </row>
    <row r="124" spans="1:10" ht="33.75">
      <c r="A124" s="7" t="s">
        <v>7</v>
      </c>
      <c r="B124" s="7" t="s">
        <v>234</v>
      </c>
      <c r="C124" s="38" t="s">
        <v>182</v>
      </c>
      <c r="D124" s="7" t="s">
        <v>292</v>
      </c>
      <c r="E124" s="131" t="s">
        <v>382</v>
      </c>
      <c r="F124" s="88">
        <f>5000-300-130-31.3-678.47711</f>
        <v>3860.22289</v>
      </c>
      <c r="G124" s="110"/>
      <c r="H124" s="110">
        <v>-678.47711</v>
      </c>
      <c r="I124" s="110"/>
      <c r="J124" s="42"/>
    </row>
    <row r="125" spans="1:10" s="23" customFormat="1" ht="12.75">
      <c r="A125" s="15" t="s">
        <v>7</v>
      </c>
      <c r="B125" s="15" t="s">
        <v>140</v>
      </c>
      <c r="C125" s="15"/>
      <c r="D125" s="15"/>
      <c r="E125" s="126" t="s">
        <v>44</v>
      </c>
      <c r="F125" s="16">
        <f>F126</f>
        <v>0</v>
      </c>
      <c r="G125" s="40"/>
      <c r="H125" s="40"/>
      <c r="I125" s="40"/>
      <c r="J125" s="108"/>
    </row>
    <row r="126" spans="1:10" ht="12.75">
      <c r="A126" s="7" t="s">
        <v>7</v>
      </c>
      <c r="B126" s="7" t="s">
        <v>140</v>
      </c>
      <c r="C126" s="7" t="s">
        <v>101</v>
      </c>
      <c r="D126" s="7"/>
      <c r="E126" s="132" t="s">
        <v>102</v>
      </c>
      <c r="F126" s="8">
        <f>F127</f>
        <v>0</v>
      </c>
      <c r="G126" s="41"/>
      <c r="H126" s="41"/>
      <c r="I126" s="41"/>
      <c r="J126" s="42"/>
    </row>
    <row r="127" spans="1:10" ht="22.5">
      <c r="A127" s="7" t="s">
        <v>7</v>
      </c>
      <c r="B127" s="7" t="s">
        <v>140</v>
      </c>
      <c r="C127" s="7" t="s">
        <v>45</v>
      </c>
      <c r="D127" s="7"/>
      <c r="E127" s="133" t="s">
        <v>295</v>
      </c>
      <c r="F127" s="88">
        <f>F128</f>
        <v>0</v>
      </c>
      <c r="G127" s="110"/>
      <c r="H127" s="110"/>
      <c r="I127" s="110"/>
      <c r="J127" s="42"/>
    </row>
    <row r="128" spans="1:10" ht="22.5">
      <c r="A128" s="7" t="s">
        <v>7</v>
      </c>
      <c r="B128" s="7" t="s">
        <v>140</v>
      </c>
      <c r="C128" s="7" t="s">
        <v>45</v>
      </c>
      <c r="D128" s="7" t="s">
        <v>294</v>
      </c>
      <c r="E128" s="132" t="s">
        <v>296</v>
      </c>
      <c r="F128" s="88">
        <f>100-100</f>
        <v>0</v>
      </c>
      <c r="G128" s="110"/>
      <c r="H128" s="110">
        <v>-100</v>
      </c>
      <c r="I128" s="110"/>
      <c r="J128" s="42"/>
    </row>
    <row r="129" spans="1:10" s="23" customFormat="1" ht="12.75">
      <c r="A129" s="15" t="s">
        <v>7</v>
      </c>
      <c r="B129" s="15" t="s">
        <v>188</v>
      </c>
      <c r="C129" s="15"/>
      <c r="D129" s="15"/>
      <c r="E129" s="126" t="s">
        <v>190</v>
      </c>
      <c r="F129" s="90">
        <f>F134+F141+F130</f>
        <v>20120.09408</v>
      </c>
      <c r="G129" s="115"/>
      <c r="H129" s="115"/>
      <c r="I129" s="115"/>
      <c r="J129" s="108"/>
    </row>
    <row r="130" spans="1:10" s="23" customFormat="1" ht="12.75">
      <c r="A130" s="15" t="s">
        <v>7</v>
      </c>
      <c r="B130" s="15" t="s">
        <v>362</v>
      </c>
      <c r="C130" s="15"/>
      <c r="D130" s="15"/>
      <c r="E130" s="126" t="s">
        <v>363</v>
      </c>
      <c r="F130" s="90">
        <f>F131</f>
        <v>6992.96</v>
      </c>
      <c r="G130" s="115"/>
      <c r="H130" s="115"/>
      <c r="I130" s="115"/>
      <c r="J130" s="108"/>
    </row>
    <row r="131" spans="1:10" s="23" customFormat="1" ht="12.75">
      <c r="A131" s="7" t="s">
        <v>7</v>
      </c>
      <c r="B131" s="7" t="s">
        <v>362</v>
      </c>
      <c r="C131" s="7" t="s">
        <v>364</v>
      </c>
      <c r="D131" s="7"/>
      <c r="E131" s="128" t="s">
        <v>365</v>
      </c>
      <c r="F131" s="88">
        <f>F132</f>
        <v>6992.96</v>
      </c>
      <c r="G131" s="115"/>
      <c r="H131" s="115"/>
      <c r="I131" s="115"/>
      <c r="J131" s="108"/>
    </row>
    <row r="132" spans="1:10" s="23" customFormat="1" ht="33.75">
      <c r="A132" s="7" t="s">
        <v>7</v>
      </c>
      <c r="B132" s="7" t="s">
        <v>362</v>
      </c>
      <c r="C132" s="7" t="s">
        <v>374</v>
      </c>
      <c r="D132" s="7"/>
      <c r="E132" s="128" t="s">
        <v>375</v>
      </c>
      <c r="F132" s="88">
        <f>F133</f>
        <v>6992.96</v>
      </c>
      <c r="G132" s="115"/>
      <c r="H132" s="115"/>
      <c r="I132" s="115"/>
      <c r="J132" s="108"/>
    </row>
    <row r="133" spans="1:10" s="23" customFormat="1" ht="22.5">
      <c r="A133" s="7" t="s">
        <v>7</v>
      </c>
      <c r="B133" s="7" t="s">
        <v>362</v>
      </c>
      <c r="C133" s="7" t="s">
        <v>374</v>
      </c>
      <c r="D133" s="7" t="s">
        <v>294</v>
      </c>
      <c r="E133" s="132" t="s">
        <v>296</v>
      </c>
      <c r="F133" s="88">
        <f>3800+3192.96</f>
        <v>6992.96</v>
      </c>
      <c r="G133" s="115"/>
      <c r="H133" s="110"/>
      <c r="I133" s="115"/>
      <c r="J133" s="108"/>
    </row>
    <row r="134" spans="1:10" s="23" customFormat="1" ht="12.75">
      <c r="A134" s="15" t="s">
        <v>7</v>
      </c>
      <c r="B134" s="15" t="s">
        <v>189</v>
      </c>
      <c r="C134" s="15"/>
      <c r="D134" s="15"/>
      <c r="E134" s="126" t="s">
        <v>191</v>
      </c>
      <c r="F134" s="90">
        <f>F135</f>
        <v>3547.00587</v>
      </c>
      <c r="G134" s="115"/>
      <c r="H134" s="115"/>
      <c r="I134" s="115"/>
      <c r="J134" s="108"/>
    </row>
    <row r="135" spans="1:10" s="37" customFormat="1" ht="12.75">
      <c r="A135" s="38" t="s">
        <v>7</v>
      </c>
      <c r="B135" s="38" t="s">
        <v>189</v>
      </c>
      <c r="C135" s="38" t="s">
        <v>101</v>
      </c>
      <c r="D135" s="38"/>
      <c r="E135" s="132" t="s">
        <v>102</v>
      </c>
      <c r="F135" s="88">
        <f>F136+F139</f>
        <v>3547.00587</v>
      </c>
      <c r="G135" s="110"/>
      <c r="H135" s="110"/>
      <c r="I135" s="110"/>
      <c r="J135" s="116"/>
    </row>
    <row r="136" spans="1:10" s="37" customFormat="1" ht="22.5">
      <c r="A136" s="38" t="s">
        <v>7</v>
      </c>
      <c r="B136" s="38" t="s">
        <v>189</v>
      </c>
      <c r="C136" s="38" t="s">
        <v>237</v>
      </c>
      <c r="D136" s="38"/>
      <c r="E136" s="128" t="s">
        <v>249</v>
      </c>
      <c r="F136" s="88">
        <f>F137+F138</f>
        <v>2847.00587</v>
      </c>
      <c r="G136" s="110"/>
      <c r="H136" s="110"/>
      <c r="I136" s="110"/>
      <c r="J136" s="117"/>
    </row>
    <row r="137" spans="1:10" s="37" customFormat="1" ht="12.75">
      <c r="A137" s="38" t="s">
        <v>7</v>
      </c>
      <c r="B137" s="38" t="s">
        <v>189</v>
      </c>
      <c r="C137" s="38" t="s">
        <v>237</v>
      </c>
      <c r="D137" s="7" t="s">
        <v>303</v>
      </c>
      <c r="E137" s="131" t="s">
        <v>304</v>
      </c>
      <c r="F137" s="88">
        <f>400+1800+1023-723+400-1000-120+450-200+300+500-100+220.10187-103.096</f>
        <v>2847.00587</v>
      </c>
      <c r="G137" s="110"/>
      <c r="H137" s="110">
        <f>220.10187-103.096</f>
        <v>117.00586999999999</v>
      </c>
      <c r="I137" s="110"/>
      <c r="J137" s="117"/>
    </row>
    <row r="138" spans="1:10" s="37" customFormat="1" ht="22.5">
      <c r="A138" s="38" t="s">
        <v>7</v>
      </c>
      <c r="B138" s="38" t="s">
        <v>189</v>
      </c>
      <c r="C138" s="38" t="s">
        <v>237</v>
      </c>
      <c r="D138" s="7" t="s">
        <v>294</v>
      </c>
      <c r="E138" s="132" t="s">
        <v>296</v>
      </c>
      <c r="F138" s="88">
        <f>1000-1000</f>
        <v>0</v>
      </c>
      <c r="G138" s="110"/>
      <c r="H138" s="110"/>
      <c r="I138" s="110"/>
      <c r="J138" s="117"/>
    </row>
    <row r="139" spans="1:10" s="37" customFormat="1" ht="12.75">
      <c r="A139" s="38" t="s">
        <v>7</v>
      </c>
      <c r="B139" s="38" t="s">
        <v>189</v>
      </c>
      <c r="C139" s="38" t="s">
        <v>392</v>
      </c>
      <c r="D139" s="7"/>
      <c r="E139" s="131" t="s">
        <v>393</v>
      </c>
      <c r="F139" s="88">
        <f>F140</f>
        <v>700</v>
      </c>
      <c r="G139" s="110"/>
      <c r="H139" s="110"/>
      <c r="I139" s="110"/>
      <c r="J139" s="117"/>
    </row>
    <row r="140" spans="1:10" s="37" customFormat="1" ht="22.5">
      <c r="A140" s="38" t="s">
        <v>7</v>
      </c>
      <c r="B140" s="38" t="s">
        <v>189</v>
      </c>
      <c r="C140" s="38" t="s">
        <v>392</v>
      </c>
      <c r="D140" s="7" t="s">
        <v>294</v>
      </c>
      <c r="E140" s="131" t="s">
        <v>296</v>
      </c>
      <c r="F140" s="88">
        <f>300+200+200</f>
        <v>700</v>
      </c>
      <c r="G140" s="110"/>
      <c r="H140" s="110"/>
      <c r="I140" s="110"/>
      <c r="J140" s="117"/>
    </row>
    <row r="141" spans="1:10" s="23" customFormat="1" ht="12.75">
      <c r="A141" s="15" t="s">
        <v>7</v>
      </c>
      <c r="B141" s="15" t="s">
        <v>272</v>
      </c>
      <c r="C141" s="96"/>
      <c r="D141" s="15"/>
      <c r="E141" s="135" t="s">
        <v>284</v>
      </c>
      <c r="F141" s="90">
        <f>F142</f>
        <v>9580.128209999999</v>
      </c>
      <c r="G141" s="115"/>
      <c r="H141" s="115"/>
      <c r="I141" s="115"/>
      <c r="J141" s="108"/>
    </row>
    <row r="142" spans="1:10" ht="12.75">
      <c r="A142" s="7" t="s">
        <v>7</v>
      </c>
      <c r="B142" s="7" t="s">
        <v>272</v>
      </c>
      <c r="C142" s="97" t="s">
        <v>273</v>
      </c>
      <c r="D142" s="7"/>
      <c r="E142" s="136" t="s">
        <v>284</v>
      </c>
      <c r="F142" s="88">
        <f>F143+F145+F147+F149+F151</f>
        <v>9580.128209999999</v>
      </c>
      <c r="G142" s="110"/>
      <c r="H142" s="110"/>
      <c r="I142" s="110"/>
      <c r="J142" s="42"/>
    </row>
    <row r="143" spans="1:10" ht="12.75">
      <c r="A143" s="7" t="s">
        <v>7</v>
      </c>
      <c r="B143" s="7" t="s">
        <v>272</v>
      </c>
      <c r="C143" s="97" t="s">
        <v>274</v>
      </c>
      <c r="D143" s="7"/>
      <c r="E143" s="136" t="s">
        <v>319</v>
      </c>
      <c r="F143" s="88">
        <f>F144</f>
        <v>2245.60534</v>
      </c>
      <c r="G143" s="110"/>
      <c r="H143" s="110"/>
      <c r="I143" s="110"/>
      <c r="J143" s="42"/>
    </row>
    <row r="144" spans="1:10" ht="12.75">
      <c r="A144" s="7" t="s">
        <v>7</v>
      </c>
      <c r="B144" s="7" t="s">
        <v>272</v>
      </c>
      <c r="C144" s="97" t="s">
        <v>274</v>
      </c>
      <c r="D144" s="7" t="s">
        <v>303</v>
      </c>
      <c r="E144" s="131" t="s">
        <v>304</v>
      </c>
      <c r="F144" s="88">
        <f>2156+73-20-17.39466+54</f>
        <v>2245.60534</v>
      </c>
      <c r="G144" s="110"/>
      <c r="H144" s="110">
        <f>-17.39466+54</f>
        <v>36.60534</v>
      </c>
      <c r="I144" s="110"/>
      <c r="J144" s="42"/>
    </row>
    <row r="145" spans="1:10" ht="22.5">
      <c r="A145" s="7" t="s">
        <v>7</v>
      </c>
      <c r="B145" s="7" t="s">
        <v>272</v>
      </c>
      <c r="C145" s="97" t="s">
        <v>275</v>
      </c>
      <c r="D145" s="7"/>
      <c r="E145" s="136" t="s">
        <v>320</v>
      </c>
      <c r="F145" s="88">
        <f>F146</f>
        <v>4198.45409</v>
      </c>
      <c r="G145" s="110"/>
      <c r="H145" s="110"/>
      <c r="I145" s="110"/>
      <c r="J145" s="42"/>
    </row>
    <row r="146" spans="1:10" ht="12.75">
      <c r="A146" s="7" t="s">
        <v>7</v>
      </c>
      <c r="B146" s="7" t="s">
        <v>272</v>
      </c>
      <c r="C146" s="97" t="s">
        <v>275</v>
      </c>
      <c r="D146" s="7" t="s">
        <v>303</v>
      </c>
      <c r="E146" s="131" t="s">
        <v>304</v>
      </c>
      <c r="F146" s="88">
        <f>2874.1+89.3+879.8+186+169.25409</f>
        <v>4198.45409</v>
      </c>
      <c r="G146" s="110"/>
      <c r="H146" s="110">
        <v>169.25409</v>
      </c>
      <c r="I146" s="110"/>
      <c r="J146" s="42"/>
    </row>
    <row r="147" spans="1:10" ht="12.75">
      <c r="A147" s="7" t="s">
        <v>7</v>
      </c>
      <c r="B147" s="7" t="s">
        <v>272</v>
      </c>
      <c r="C147" s="97" t="s">
        <v>276</v>
      </c>
      <c r="D147" s="7"/>
      <c r="E147" s="136" t="s">
        <v>321</v>
      </c>
      <c r="F147" s="88">
        <f>F148</f>
        <v>346.21</v>
      </c>
      <c r="G147" s="110"/>
      <c r="H147" s="110"/>
      <c r="I147" s="110"/>
      <c r="J147" s="42"/>
    </row>
    <row r="148" spans="1:10" ht="12.75">
      <c r="A148" s="7" t="s">
        <v>7</v>
      </c>
      <c r="B148" s="7" t="s">
        <v>272</v>
      </c>
      <c r="C148" s="97" t="s">
        <v>276</v>
      </c>
      <c r="D148" s="7" t="s">
        <v>303</v>
      </c>
      <c r="E148" s="131" t="s">
        <v>304</v>
      </c>
      <c r="F148" s="88">
        <f>335+11.21</f>
        <v>346.21</v>
      </c>
      <c r="G148" s="110"/>
      <c r="H148" s="110"/>
      <c r="I148" s="110"/>
      <c r="J148" s="42"/>
    </row>
    <row r="149" spans="1:10" ht="12.75">
      <c r="A149" s="7" t="s">
        <v>7</v>
      </c>
      <c r="B149" s="7" t="s">
        <v>272</v>
      </c>
      <c r="C149" s="97" t="s">
        <v>277</v>
      </c>
      <c r="D149" s="7"/>
      <c r="E149" s="136" t="s">
        <v>322</v>
      </c>
      <c r="F149" s="88">
        <f>F150</f>
        <v>636.35964</v>
      </c>
      <c r="G149" s="110"/>
      <c r="H149" s="110"/>
      <c r="I149" s="110"/>
      <c r="J149" s="42"/>
    </row>
    <row r="150" spans="1:10" ht="12.75">
      <c r="A150" s="7" t="s">
        <v>7</v>
      </c>
      <c r="B150" s="7" t="s">
        <v>272</v>
      </c>
      <c r="C150" s="97" t="s">
        <v>277</v>
      </c>
      <c r="D150" s="7" t="s">
        <v>303</v>
      </c>
      <c r="E150" s="131" t="s">
        <v>304</v>
      </c>
      <c r="F150" s="88">
        <f>375+50+130.25+81.10964</f>
        <v>636.35964</v>
      </c>
      <c r="G150" s="110"/>
      <c r="H150" s="110">
        <f>130.25+81.10964</f>
        <v>211.35964</v>
      </c>
      <c r="I150" s="110"/>
      <c r="J150" s="42"/>
    </row>
    <row r="151" spans="1:10" ht="12.75">
      <c r="A151" s="7" t="s">
        <v>7</v>
      </c>
      <c r="B151" s="7" t="s">
        <v>272</v>
      </c>
      <c r="C151" s="97" t="s">
        <v>278</v>
      </c>
      <c r="D151" s="7"/>
      <c r="E151" s="136" t="s">
        <v>323</v>
      </c>
      <c r="F151" s="88">
        <f>F152+F154</f>
        <v>2153.49914</v>
      </c>
      <c r="G151" s="110"/>
      <c r="H151" s="110"/>
      <c r="I151" s="110"/>
      <c r="J151" s="42"/>
    </row>
    <row r="152" spans="1:10" ht="12.75">
      <c r="A152" s="7" t="s">
        <v>7</v>
      </c>
      <c r="B152" s="7" t="s">
        <v>272</v>
      </c>
      <c r="C152" s="97" t="s">
        <v>279</v>
      </c>
      <c r="D152" s="7"/>
      <c r="E152" s="136" t="s">
        <v>324</v>
      </c>
      <c r="F152" s="88">
        <f>F153</f>
        <v>1399.45</v>
      </c>
      <c r="G152" s="110"/>
      <c r="H152" s="110"/>
      <c r="I152" s="110"/>
      <c r="J152" s="42"/>
    </row>
    <row r="153" spans="1:10" ht="12.75">
      <c r="A153" s="7" t="s">
        <v>7</v>
      </c>
      <c r="B153" s="7" t="s">
        <v>272</v>
      </c>
      <c r="C153" s="97" t="s">
        <v>279</v>
      </c>
      <c r="D153" s="7" t="s">
        <v>303</v>
      </c>
      <c r="E153" s="131" t="s">
        <v>304</v>
      </c>
      <c r="F153" s="88">
        <f>1011+168.7+220-0.25</f>
        <v>1399.45</v>
      </c>
      <c r="G153" s="110"/>
      <c r="H153" s="110">
        <f>-0.25</f>
        <v>-0.25</v>
      </c>
      <c r="I153" s="110"/>
      <c r="J153" s="42"/>
    </row>
    <row r="154" spans="1:10" ht="12.75">
      <c r="A154" s="7" t="s">
        <v>7</v>
      </c>
      <c r="B154" s="7" t="s">
        <v>272</v>
      </c>
      <c r="C154" s="97" t="s">
        <v>318</v>
      </c>
      <c r="D154" s="7"/>
      <c r="E154" s="136" t="s">
        <v>325</v>
      </c>
      <c r="F154" s="88">
        <f>F155</f>
        <v>754.04914</v>
      </c>
      <c r="G154" s="110"/>
      <c r="H154" s="110"/>
      <c r="I154" s="110"/>
      <c r="J154" s="42"/>
    </row>
    <row r="155" spans="1:10" ht="12.75">
      <c r="A155" s="7" t="s">
        <v>7</v>
      </c>
      <c r="B155" s="7" t="s">
        <v>272</v>
      </c>
      <c r="C155" s="97" t="s">
        <v>318</v>
      </c>
      <c r="D155" s="7" t="s">
        <v>303</v>
      </c>
      <c r="E155" s="131" t="s">
        <v>304</v>
      </c>
      <c r="F155" s="88">
        <f>352+100+100-11.21+213.25914</f>
        <v>754.04914</v>
      </c>
      <c r="G155" s="110"/>
      <c r="H155" s="110">
        <v>213.25914</v>
      </c>
      <c r="I155" s="110"/>
      <c r="J155" s="42"/>
    </row>
    <row r="156" spans="1:10" s="23" customFormat="1" ht="12.75">
      <c r="A156" s="15" t="s">
        <v>7</v>
      </c>
      <c r="B156" s="15" t="s">
        <v>46</v>
      </c>
      <c r="C156" s="96"/>
      <c r="D156" s="15"/>
      <c r="E156" s="135" t="s">
        <v>47</v>
      </c>
      <c r="F156" s="90">
        <f>F157</f>
        <v>76</v>
      </c>
      <c r="G156" s="115"/>
      <c r="H156" s="115"/>
      <c r="I156" s="115"/>
      <c r="J156" s="108"/>
    </row>
    <row r="157" spans="1:10" ht="12.75">
      <c r="A157" s="15" t="s">
        <v>7</v>
      </c>
      <c r="B157" s="15" t="s">
        <v>48</v>
      </c>
      <c r="C157" s="15"/>
      <c r="D157" s="15"/>
      <c r="E157" s="126" t="s">
        <v>49</v>
      </c>
      <c r="F157" s="90">
        <f>F158</f>
        <v>76</v>
      </c>
      <c r="G157" s="115"/>
      <c r="H157" s="115"/>
      <c r="I157" s="115"/>
      <c r="J157" s="42"/>
    </row>
    <row r="158" spans="1:10" ht="12.75">
      <c r="A158" s="7" t="s">
        <v>7</v>
      </c>
      <c r="B158" s="7" t="s">
        <v>48</v>
      </c>
      <c r="C158" s="7" t="s">
        <v>101</v>
      </c>
      <c r="D158" s="7"/>
      <c r="E158" s="132" t="s">
        <v>102</v>
      </c>
      <c r="F158" s="88">
        <f>F159</f>
        <v>76</v>
      </c>
      <c r="G158" s="110"/>
      <c r="H158" s="110"/>
      <c r="I158" s="110"/>
      <c r="J158" s="42"/>
    </row>
    <row r="159" spans="1:10" ht="22.5">
      <c r="A159" s="7" t="s">
        <v>7</v>
      </c>
      <c r="B159" s="7" t="s">
        <v>48</v>
      </c>
      <c r="C159" s="7" t="s">
        <v>192</v>
      </c>
      <c r="D159" s="7"/>
      <c r="E159" s="129" t="s">
        <v>242</v>
      </c>
      <c r="F159" s="88">
        <f>F160</f>
        <v>76</v>
      </c>
      <c r="G159" s="110"/>
      <c r="H159" s="110"/>
      <c r="I159" s="110"/>
      <c r="J159" s="42"/>
    </row>
    <row r="160" spans="1:10" ht="12.75">
      <c r="A160" s="7" t="s">
        <v>7</v>
      </c>
      <c r="B160" s="7" t="s">
        <v>48</v>
      </c>
      <c r="C160" s="7" t="s">
        <v>192</v>
      </c>
      <c r="D160" s="7" t="s">
        <v>303</v>
      </c>
      <c r="E160" s="131" t="s">
        <v>304</v>
      </c>
      <c r="F160" s="88">
        <f>75+1</f>
        <v>76</v>
      </c>
      <c r="G160" s="110"/>
      <c r="H160" s="110"/>
      <c r="I160" s="110"/>
      <c r="J160" s="42"/>
    </row>
    <row r="161" spans="1:10" s="23" customFormat="1" ht="12.75">
      <c r="A161" s="15" t="s">
        <v>7</v>
      </c>
      <c r="B161" s="15" t="s">
        <v>58</v>
      </c>
      <c r="C161" s="96"/>
      <c r="D161" s="15"/>
      <c r="E161" s="126" t="s">
        <v>225</v>
      </c>
      <c r="F161" s="90">
        <f>F162</f>
        <v>0</v>
      </c>
      <c r="G161" s="115"/>
      <c r="H161" s="115"/>
      <c r="I161" s="110"/>
      <c r="J161" s="108"/>
    </row>
    <row r="162" spans="1:10" s="37" customFormat="1" ht="12.75">
      <c r="A162" s="38" t="s">
        <v>7</v>
      </c>
      <c r="B162" s="38" t="s">
        <v>297</v>
      </c>
      <c r="C162" s="38"/>
      <c r="D162" s="38"/>
      <c r="E162" s="136" t="s">
        <v>298</v>
      </c>
      <c r="F162" s="28">
        <f>F163</f>
        <v>0</v>
      </c>
      <c r="G162" s="118"/>
      <c r="H162" s="118"/>
      <c r="I162" s="118"/>
      <c r="J162" s="116"/>
    </row>
    <row r="163" spans="1:10" ht="12.75">
      <c r="A163" s="7" t="s">
        <v>7</v>
      </c>
      <c r="B163" s="7" t="s">
        <v>297</v>
      </c>
      <c r="C163" s="97" t="s">
        <v>101</v>
      </c>
      <c r="D163" s="7"/>
      <c r="E163" s="132" t="s">
        <v>102</v>
      </c>
      <c r="F163" s="88">
        <f>F164</f>
        <v>0</v>
      </c>
      <c r="G163" s="110"/>
      <c r="H163" s="110"/>
      <c r="I163" s="110"/>
      <c r="J163" s="42"/>
    </row>
    <row r="164" spans="1:10" s="103" customFormat="1" ht="22.5">
      <c r="A164" s="38" t="s">
        <v>7</v>
      </c>
      <c r="B164" s="38" t="s">
        <v>297</v>
      </c>
      <c r="C164" s="38" t="s">
        <v>326</v>
      </c>
      <c r="D164" s="38"/>
      <c r="E164" s="136" t="s">
        <v>349</v>
      </c>
      <c r="F164" s="28">
        <f>F165</f>
        <v>0</v>
      </c>
      <c r="G164" s="118"/>
      <c r="H164" s="118"/>
      <c r="I164" s="110"/>
      <c r="J164" s="116"/>
    </row>
    <row r="165" spans="1:10" ht="12.75">
      <c r="A165" s="7" t="s">
        <v>7</v>
      </c>
      <c r="B165" s="7" t="s">
        <v>297</v>
      </c>
      <c r="C165" s="97" t="s">
        <v>326</v>
      </c>
      <c r="D165" s="7" t="s">
        <v>287</v>
      </c>
      <c r="E165" s="136" t="s">
        <v>119</v>
      </c>
      <c r="F165" s="88">
        <v>0</v>
      </c>
      <c r="G165" s="110"/>
      <c r="H165" s="110"/>
      <c r="I165" s="110"/>
      <c r="J165" s="42"/>
    </row>
    <row r="166" spans="1:10" s="23" customFormat="1" ht="12.75">
      <c r="A166" s="15" t="s">
        <v>7</v>
      </c>
      <c r="B166" s="15" t="s">
        <v>62</v>
      </c>
      <c r="C166" s="15"/>
      <c r="D166" s="15"/>
      <c r="E166" s="126" t="s">
        <v>63</v>
      </c>
      <c r="F166" s="16">
        <f>F167+F171+F199</f>
        <v>10045.68</v>
      </c>
      <c r="G166" s="40"/>
      <c r="H166" s="40"/>
      <c r="I166" s="40"/>
      <c r="J166" s="108"/>
    </row>
    <row r="167" spans="1:10" s="23" customFormat="1" ht="12.75">
      <c r="A167" s="15" t="s">
        <v>7</v>
      </c>
      <c r="B167" s="15" t="s">
        <v>64</v>
      </c>
      <c r="C167" s="15"/>
      <c r="D167" s="15"/>
      <c r="E167" s="126" t="s">
        <v>65</v>
      </c>
      <c r="F167" s="16">
        <f>F168</f>
        <v>1051</v>
      </c>
      <c r="G167" s="40"/>
      <c r="H167" s="40"/>
      <c r="I167" s="40"/>
      <c r="J167" s="108"/>
    </row>
    <row r="168" spans="1:10" ht="12.75">
      <c r="A168" s="7" t="s">
        <v>7</v>
      </c>
      <c r="B168" s="7" t="s">
        <v>64</v>
      </c>
      <c r="C168" s="7" t="s">
        <v>166</v>
      </c>
      <c r="D168" s="7"/>
      <c r="E168" s="132" t="s">
        <v>167</v>
      </c>
      <c r="F168" s="8">
        <f>F169</f>
        <v>1051</v>
      </c>
      <c r="G168" s="41"/>
      <c r="H168" s="41"/>
      <c r="I168" s="41"/>
      <c r="J168" s="42"/>
    </row>
    <row r="169" spans="1:10" ht="22.5">
      <c r="A169" s="12" t="s">
        <v>7</v>
      </c>
      <c r="B169" s="12" t="s">
        <v>64</v>
      </c>
      <c r="C169" s="12" t="s">
        <v>168</v>
      </c>
      <c r="D169" s="12"/>
      <c r="E169" s="131" t="s">
        <v>66</v>
      </c>
      <c r="F169" s="21">
        <f>F170</f>
        <v>1051</v>
      </c>
      <c r="G169" s="111"/>
      <c r="H169" s="111"/>
      <c r="I169" s="111"/>
      <c r="J169" s="42"/>
    </row>
    <row r="170" spans="1:10" ht="12.75">
      <c r="A170" s="12" t="s">
        <v>7</v>
      </c>
      <c r="B170" s="12" t="s">
        <v>64</v>
      </c>
      <c r="C170" s="12" t="s">
        <v>168</v>
      </c>
      <c r="D170" s="12" t="s">
        <v>299</v>
      </c>
      <c r="E170" s="131" t="s">
        <v>300</v>
      </c>
      <c r="F170" s="21">
        <v>1051</v>
      </c>
      <c r="G170" s="111"/>
      <c r="H170" s="111"/>
      <c r="I170" s="110"/>
      <c r="J170" s="42"/>
    </row>
    <row r="171" spans="1:10" s="23" customFormat="1" ht="12.75">
      <c r="A171" s="15" t="s">
        <v>7</v>
      </c>
      <c r="B171" s="15" t="s">
        <v>67</v>
      </c>
      <c r="C171" s="15"/>
      <c r="D171" s="15"/>
      <c r="E171" s="126" t="s">
        <v>68</v>
      </c>
      <c r="F171" s="16">
        <f>F175+F179+F184+F192+F172</f>
        <v>2525.1</v>
      </c>
      <c r="G171" s="40"/>
      <c r="H171" s="40"/>
      <c r="I171" s="40"/>
      <c r="J171" s="108"/>
    </row>
    <row r="172" spans="1:10" s="30" customFormat="1" ht="12.75">
      <c r="A172" s="7" t="s">
        <v>7</v>
      </c>
      <c r="B172" s="7" t="s">
        <v>67</v>
      </c>
      <c r="C172" s="7" t="s">
        <v>367</v>
      </c>
      <c r="D172" s="7"/>
      <c r="E172" s="128" t="s">
        <v>368</v>
      </c>
      <c r="F172" s="8">
        <f>F173</f>
        <v>406.5</v>
      </c>
      <c r="G172" s="41"/>
      <c r="H172" s="41"/>
      <c r="I172" s="41"/>
      <c r="J172" s="123"/>
    </row>
    <row r="173" spans="1:10" s="30" customFormat="1" ht="12.75">
      <c r="A173" s="7" t="s">
        <v>7</v>
      </c>
      <c r="B173" s="7" t="s">
        <v>67</v>
      </c>
      <c r="C173" s="7" t="s">
        <v>369</v>
      </c>
      <c r="D173" s="7"/>
      <c r="E173" s="128" t="s">
        <v>370</v>
      </c>
      <c r="F173" s="8">
        <f>F174</f>
        <v>406.5</v>
      </c>
      <c r="G173" s="41"/>
      <c r="H173" s="41"/>
      <c r="I173" s="41"/>
      <c r="J173" s="123"/>
    </row>
    <row r="174" spans="1:10" s="30" customFormat="1" ht="12.75">
      <c r="A174" s="7" t="s">
        <v>7</v>
      </c>
      <c r="B174" s="7" t="s">
        <v>67</v>
      </c>
      <c r="C174" s="7" t="s">
        <v>369</v>
      </c>
      <c r="D174" s="7" t="s">
        <v>259</v>
      </c>
      <c r="E174" s="128" t="s">
        <v>260</v>
      </c>
      <c r="F174" s="8">
        <v>406.5</v>
      </c>
      <c r="G174" s="41"/>
      <c r="H174" s="84"/>
      <c r="I174" s="41"/>
      <c r="J174" s="123"/>
    </row>
    <row r="175" spans="1:10" s="30" customFormat="1" ht="12.75">
      <c r="A175" s="7"/>
      <c r="B175" s="7" t="s">
        <v>67</v>
      </c>
      <c r="C175" s="7" t="s">
        <v>170</v>
      </c>
      <c r="D175" s="7"/>
      <c r="E175" s="128" t="s">
        <v>205</v>
      </c>
      <c r="F175" s="8">
        <f>F176</f>
        <v>428.7</v>
      </c>
      <c r="G175" s="41"/>
      <c r="H175" s="84"/>
      <c r="I175" s="41"/>
      <c r="J175" s="123"/>
    </row>
    <row r="176" spans="1:10" s="30" customFormat="1" ht="33.75">
      <c r="A176" s="7"/>
      <c r="B176" s="7" t="s">
        <v>67</v>
      </c>
      <c r="C176" s="7" t="s">
        <v>371</v>
      </c>
      <c r="D176" s="7"/>
      <c r="E176" s="128" t="s">
        <v>372</v>
      </c>
      <c r="F176" s="8">
        <f>F177</f>
        <v>428.7</v>
      </c>
      <c r="G176" s="41"/>
      <c r="H176" s="84"/>
      <c r="I176" s="41"/>
      <c r="J176" s="123"/>
    </row>
    <row r="177" spans="1:10" s="37" customFormat="1" ht="12.75">
      <c r="A177" s="38" t="s">
        <v>7</v>
      </c>
      <c r="B177" s="38" t="s">
        <v>67</v>
      </c>
      <c r="C177" s="38" t="s">
        <v>201</v>
      </c>
      <c r="D177" s="38"/>
      <c r="E177" s="133" t="s">
        <v>373</v>
      </c>
      <c r="F177" s="28">
        <f>F178</f>
        <v>428.7</v>
      </c>
      <c r="G177" s="118"/>
      <c r="H177" s="118"/>
      <c r="I177" s="118"/>
      <c r="J177" s="116"/>
    </row>
    <row r="178" spans="1:10" s="37" customFormat="1" ht="12.75">
      <c r="A178" s="38" t="s">
        <v>7</v>
      </c>
      <c r="B178" s="38" t="s">
        <v>67</v>
      </c>
      <c r="C178" s="38" t="s">
        <v>201</v>
      </c>
      <c r="D178" s="38" t="s">
        <v>259</v>
      </c>
      <c r="E178" s="133" t="s">
        <v>260</v>
      </c>
      <c r="F178" s="28">
        <v>428.7</v>
      </c>
      <c r="G178" s="118"/>
      <c r="H178" s="118"/>
      <c r="I178" s="110"/>
      <c r="J178" s="116"/>
    </row>
    <row r="179" spans="1:10" ht="12.75">
      <c r="A179" s="7" t="s">
        <v>7</v>
      </c>
      <c r="B179" s="7" t="s">
        <v>67</v>
      </c>
      <c r="C179" s="7" t="s">
        <v>101</v>
      </c>
      <c r="D179" s="7"/>
      <c r="E179" s="131" t="s">
        <v>102</v>
      </c>
      <c r="F179" s="21">
        <f>F180+F182</f>
        <v>230</v>
      </c>
      <c r="G179" s="111"/>
      <c r="H179" s="111"/>
      <c r="I179" s="111"/>
      <c r="J179" s="42"/>
    </row>
    <row r="180" spans="1:10" ht="22.5">
      <c r="A180" s="7" t="s">
        <v>7</v>
      </c>
      <c r="B180" s="7" t="s">
        <v>67</v>
      </c>
      <c r="C180" s="7" t="s">
        <v>70</v>
      </c>
      <c r="D180" s="7"/>
      <c r="E180" s="128" t="s">
        <v>247</v>
      </c>
      <c r="F180" s="21">
        <f>F181</f>
        <v>150</v>
      </c>
      <c r="G180" s="111"/>
      <c r="H180" s="111"/>
      <c r="I180" s="111"/>
      <c r="J180" s="42"/>
    </row>
    <row r="181" spans="1:10" ht="12.75">
      <c r="A181" s="7" t="s">
        <v>7</v>
      </c>
      <c r="B181" s="7" t="s">
        <v>67</v>
      </c>
      <c r="C181" s="7" t="s">
        <v>70</v>
      </c>
      <c r="D181" s="7" t="s">
        <v>259</v>
      </c>
      <c r="E181" s="131" t="s">
        <v>260</v>
      </c>
      <c r="F181" s="88">
        <f>250-100</f>
        <v>150</v>
      </c>
      <c r="G181" s="110"/>
      <c r="H181" s="110">
        <v>-100</v>
      </c>
      <c r="I181" s="110"/>
      <c r="J181" s="42"/>
    </row>
    <row r="182" spans="1:10" ht="22.5">
      <c r="A182" s="7" t="s">
        <v>7</v>
      </c>
      <c r="B182" s="7" t="s">
        <v>67</v>
      </c>
      <c r="C182" s="7" t="s">
        <v>24</v>
      </c>
      <c r="D182" s="7"/>
      <c r="E182" s="128" t="s">
        <v>437</v>
      </c>
      <c r="F182" s="88">
        <f>F183</f>
        <v>80</v>
      </c>
      <c r="G182" s="110"/>
      <c r="H182" s="110"/>
      <c r="I182" s="110"/>
      <c r="J182" s="42"/>
    </row>
    <row r="183" spans="1:10" ht="12.75">
      <c r="A183" s="7" t="s">
        <v>7</v>
      </c>
      <c r="B183" s="7" t="s">
        <v>67</v>
      </c>
      <c r="C183" s="7" t="s">
        <v>24</v>
      </c>
      <c r="D183" s="7" t="s">
        <v>259</v>
      </c>
      <c r="E183" s="131" t="s">
        <v>260</v>
      </c>
      <c r="F183" s="88">
        <v>80</v>
      </c>
      <c r="G183" s="110"/>
      <c r="H183" s="110"/>
      <c r="I183" s="110"/>
      <c r="J183" s="42"/>
    </row>
    <row r="184" spans="1:10" ht="12.75">
      <c r="A184" s="7" t="s">
        <v>7</v>
      </c>
      <c r="B184" s="7" t="s">
        <v>67</v>
      </c>
      <c r="C184" s="7" t="s">
        <v>69</v>
      </c>
      <c r="D184" s="7"/>
      <c r="E184" s="132" t="s">
        <v>169</v>
      </c>
      <c r="F184" s="87">
        <f>F190+F185</f>
        <v>117.4</v>
      </c>
      <c r="G184" s="114"/>
      <c r="H184" s="114"/>
      <c r="I184" s="114"/>
      <c r="J184" s="42"/>
    </row>
    <row r="185" spans="1:10" ht="12.75">
      <c r="A185" s="7" t="s">
        <v>7</v>
      </c>
      <c r="B185" s="7" t="s">
        <v>67</v>
      </c>
      <c r="C185" s="7" t="s">
        <v>177</v>
      </c>
      <c r="D185" s="7"/>
      <c r="E185" s="132" t="s">
        <v>301</v>
      </c>
      <c r="F185" s="87">
        <f>F186+F188</f>
        <v>97.4</v>
      </c>
      <c r="G185" s="114"/>
      <c r="H185" s="114"/>
      <c r="I185" s="114"/>
      <c r="J185" s="42"/>
    </row>
    <row r="186" spans="1:10" ht="12.75">
      <c r="A186" s="7" t="s">
        <v>7</v>
      </c>
      <c r="B186" s="7" t="s">
        <v>67</v>
      </c>
      <c r="C186" s="7" t="s">
        <v>302</v>
      </c>
      <c r="D186" s="7"/>
      <c r="E186" s="131" t="s">
        <v>305</v>
      </c>
      <c r="F186" s="87">
        <f>F187</f>
        <v>47.4</v>
      </c>
      <c r="G186" s="114"/>
      <c r="H186" s="114"/>
      <c r="I186" s="114"/>
      <c r="J186" s="42"/>
    </row>
    <row r="187" spans="1:10" ht="12.75">
      <c r="A187" s="7" t="s">
        <v>7</v>
      </c>
      <c r="B187" s="7" t="s">
        <v>67</v>
      </c>
      <c r="C187" s="7" t="s">
        <v>302</v>
      </c>
      <c r="D187" s="7" t="s">
        <v>303</v>
      </c>
      <c r="E187" s="131" t="s">
        <v>304</v>
      </c>
      <c r="F187" s="87">
        <f>100-52.6</f>
        <v>47.4</v>
      </c>
      <c r="G187" s="114"/>
      <c r="H187" s="114">
        <v>-52.6</v>
      </c>
      <c r="I187" s="114"/>
      <c r="J187" s="42"/>
    </row>
    <row r="188" spans="1:10" ht="12.75">
      <c r="A188" s="7" t="s">
        <v>7</v>
      </c>
      <c r="B188" s="7" t="s">
        <v>67</v>
      </c>
      <c r="C188" s="7" t="s">
        <v>306</v>
      </c>
      <c r="D188" s="7"/>
      <c r="E188" s="131" t="s">
        <v>307</v>
      </c>
      <c r="F188" s="87">
        <f>F189</f>
        <v>50</v>
      </c>
      <c r="G188" s="114"/>
      <c r="H188" s="114"/>
      <c r="I188" s="114"/>
      <c r="J188" s="42"/>
    </row>
    <row r="189" spans="1:10" ht="12.75">
      <c r="A189" s="7" t="s">
        <v>7</v>
      </c>
      <c r="B189" s="7" t="s">
        <v>67</v>
      </c>
      <c r="C189" s="7" t="s">
        <v>306</v>
      </c>
      <c r="D189" s="7" t="s">
        <v>303</v>
      </c>
      <c r="E189" s="131" t="s">
        <v>304</v>
      </c>
      <c r="F189" s="87">
        <v>50</v>
      </c>
      <c r="G189" s="114"/>
      <c r="H189" s="114"/>
      <c r="I189" s="114"/>
      <c r="J189" s="42"/>
    </row>
    <row r="190" spans="1:10" ht="22.5">
      <c r="A190" s="7" t="s">
        <v>7</v>
      </c>
      <c r="B190" s="7" t="s">
        <v>67</v>
      </c>
      <c r="C190" s="7" t="s">
        <v>181</v>
      </c>
      <c r="D190" s="7"/>
      <c r="E190" s="132" t="s">
        <v>308</v>
      </c>
      <c r="F190" s="88">
        <f>F191</f>
        <v>20</v>
      </c>
      <c r="G190" s="110"/>
      <c r="H190" s="110"/>
      <c r="I190" s="110"/>
      <c r="J190" s="42"/>
    </row>
    <row r="191" spans="1:10" ht="12.75">
      <c r="A191" s="12" t="s">
        <v>7</v>
      </c>
      <c r="B191" s="12" t="s">
        <v>67</v>
      </c>
      <c r="C191" s="12" t="s">
        <v>181</v>
      </c>
      <c r="D191" s="12" t="s">
        <v>309</v>
      </c>
      <c r="E191" s="131" t="s">
        <v>310</v>
      </c>
      <c r="F191" s="88">
        <v>20</v>
      </c>
      <c r="G191" s="110"/>
      <c r="H191" s="110"/>
      <c r="I191" s="110"/>
      <c r="J191" s="42"/>
    </row>
    <row r="192" spans="1:10" ht="12.75">
      <c r="A192" s="12" t="s">
        <v>7</v>
      </c>
      <c r="B192" s="12" t="s">
        <v>67</v>
      </c>
      <c r="C192" s="12" t="s">
        <v>101</v>
      </c>
      <c r="D192" s="12"/>
      <c r="E192" s="131" t="s">
        <v>102</v>
      </c>
      <c r="F192" s="87">
        <f>F193+F195+F197</f>
        <v>1342.5</v>
      </c>
      <c r="G192" s="114"/>
      <c r="H192" s="114"/>
      <c r="I192" s="114"/>
      <c r="J192" s="42"/>
    </row>
    <row r="193" spans="1:10" ht="38.25" customHeight="1">
      <c r="A193" s="7" t="s">
        <v>7</v>
      </c>
      <c r="B193" s="7" t="s">
        <v>67</v>
      </c>
      <c r="C193" s="7" t="s">
        <v>71</v>
      </c>
      <c r="D193" s="7"/>
      <c r="E193" s="128" t="s">
        <v>246</v>
      </c>
      <c r="F193" s="88">
        <f>F194</f>
        <v>332.5</v>
      </c>
      <c r="G193" s="110"/>
      <c r="H193" s="110"/>
      <c r="I193" s="110"/>
      <c r="J193" s="42"/>
    </row>
    <row r="194" spans="1:10" ht="12.75">
      <c r="A194" s="7" t="s">
        <v>7</v>
      </c>
      <c r="B194" s="7" t="s">
        <v>67</v>
      </c>
      <c r="C194" s="7" t="s">
        <v>71</v>
      </c>
      <c r="D194" s="7" t="s">
        <v>303</v>
      </c>
      <c r="E194" s="131" t="s">
        <v>304</v>
      </c>
      <c r="F194" s="87">
        <f>150+2.5+150+30</f>
        <v>332.5</v>
      </c>
      <c r="G194" s="114"/>
      <c r="H194" s="114"/>
      <c r="I194" s="110"/>
      <c r="J194" s="42"/>
    </row>
    <row r="195" spans="1:10" ht="24.75" customHeight="1">
      <c r="A195" s="7" t="s">
        <v>7</v>
      </c>
      <c r="B195" s="7" t="s">
        <v>67</v>
      </c>
      <c r="C195" s="7" t="s">
        <v>183</v>
      </c>
      <c r="D195" s="7"/>
      <c r="E195" s="131" t="s">
        <v>240</v>
      </c>
      <c r="F195" s="87">
        <f>F196</f>
        <v>150</v>
      </c>
      <c r="G195" s="114"/>
      <c r="H195" s="114"/>
      <c r="I195" s="114"/>
      <c r="J195" s="42"/>
    </row>
    <row r="196" spans="1:10" ht="22.5">
      <c r="A196" s="7" t="s">
        <v>7</v>
      </c>
      <c r="B196" s="7" t="s">
        <v>67</v>
      </c>
      <c r="C196" s="7" t="s">
        <v>183</v>
      </c>
      <c r="D196" s="7" t="s">
        <v>311</v>
      </c>
      <c r="E196" s="131" t="s">
        <v>312</v>
      </c>
      <c r="F196" s="87">
        <f>200-50</f>
        <v>150</v>
      </c>
      <c r="G196" s="114"/>
      <c r="H196" s="114"/>
      <c r="I196" s="110"/>
      <c r="J196" s="42"/>
    </row>
    <row r="197" spans="1:10" ht="22.5">
      <c r="A197" s="38" t="s">
        <v>7</v>
      </c>
      <c r="B197" s="38" t="s">
        <v>67</v>
      </c>
      <c r="C197" s="38" t="s">
        <v>326</v>
      </c>
      <c r="D197" s="38"/>
      <c r="E197" s="136" t="s">
        <v>349</v>
      </c>
      <c r="F197" s="87">
        <f>F198</f>
        <v>860</v>
      </c>
      <c r="G197" s="114"/>
      <c r="H197" s="114"/>
      <c r="I197" s="110"/>
      <c r="J197" s="42"/>
    </row>
    <row r="198" spans="1:10" ht="12.75">
      <c r="A198" s="7" t="s">
        <v>7</v>
      </c>
      <c r="B198" s="7" t="s">
        <v>67</v>
      </c>
      <c r="C198" s="97" t="s">
        <v>326</v>
      </c>
      <c r="D198" s="7" t="s">
        <v>287</v>
      </c>
      <c r="E198" s="136" t="s">
        <v>119</v>
      </c>
      <c r="F198" s="87">
        <f>1016-156</f>
        <v>860</v>
      </c>
      <c r="G198" s="114"/>
      <c r="H198" s="114"/>
      <c r="I198" s="110"/>
      <c r="J198" s="42"/>
    </row>
    <row r="199" spans="1:10" s="23" customFormat="1" ht="12.75">
      <c r="A199" s="15" t="s">
        <v>7</v>
      </c>
      <c r="B199" s="15" t="s">
        <v>252</v>
      </c>
      <c r="C199" s="15"/>
      <c r="D199" s="15"/>
      <c r="E199" s="134" t="s">
        <v>256</v>
      </c>
      <c r="F199" s="89">
        <f>F200</f>
        <v>6469.58</v>
      </c>
      <c r="G199" s="113"/>
      <c r="H199" s="113"/>
      <c r="I199" s="113"/>
      <c r="J199" s="108"/>
    </row>
    <row r="200" spans="1:10" ht="12.75">
      <c r="A200" s="7" t="s">
        <v>7</v>
      </c>
      <c r="B200" s="7" t="s">
        <v>252</v>
      </c>
      <c r="C200" s="7" t="s">
        <v>69</v>
      </c>
      <c r="D200" s="7"/>
      <c r="E200" s="131" t="s">
        <v>169</v>
      </c>
      <c r="F200" s="87">
        <f>F201</f>
        <v>6469.58</v>
      </c>
      <c r="G200" s="114"/>
      <c r="H200" s="114"/>
      <c r="I200" s="114"/>
      <c r="J200" s="42"/>
    </row>
    <row r="201" spans="1:10" ht="33.75">
      <c r="A201" s="7" t="s">
        <v>7</v>
      </c>
      <c r="B201" s="7" t="s">
        <v>252</v>
      </c>
      <c r="C201" s="7" t="s">
        <v>255</v>
      </c>
      <c r="D201" s="7"/>
      <c r="E201" s="131" t="s">
        <v>258</v>
      </c>
      <c r="F201" s="87">
        <f>F204+F202</f>
        <v>6469.58</v>
      </c>
      <c r="G201" s="114"/>
      <c r="H201" s="114"/>
      <c r="I201" s="114"/>
      <c r="J201" s="42"/>
    </row>
    <row r="202" spans="1:10" ht="33.75">
      <c r="A202" s="7" t="s">
        <v>7</v>
      </c>
      <c r="B202" s="7" t="s">
        <v>252</v>
      </c>
      <c r="C202" s="7" t="s">
        <v>433</v>
      </c>
      <c r="D202" s="7"/>
      <c r="E202" s="131" t="s">
        <v>435</v>
      </c>
      <c r="F202" s="87">
        <f>F203</f>
        <v>4116.98</v>
      </c>
      <c r="G202" s="114"/>
      <c r="H202" s="114"/>
      <c r="I202" s="114"/>
      <c r="J202" s="42"/>
    </row>
    <row r="203" spans="1:10" ht="12.75">
      <c r="A203" s="7" t="s">
        <v>7</v>
      </c>
      <c r="B203" s="7" t="s">
        <v>252</v>
      </c>
      <c r="C203" s="7" t="s">
        <v>433</v>
      </c>
      <c r="D203" s="7" t="s">
        <v>259</v>
      </c>
      <c r="E203" s="131" t="s">
        <v>260</v>
      </c>
      <c r="F203" s="87">
        <f>4117-0.02</f>
        <v>4116.98</v>
      </c>
      <c r="G203" s="114"/>
      <c r="H203" s="114">
        <v>-0.02</v>
      </c>
      <c r="I203" s="114"/>
      <c r="J203" s="42"/>
    </row>
    <row r="204" spans="1:10" ht="45">
      <c r="A204" s="7" t="s">
        <v>7</v>
      </c>
      <c r="B204" s="7" t="s">
        <v>252</v>
      </c>
      <c r="C204" s="7" t="s">
        <v>254</v>
      </c>
      <c r="D204" s="7"/>
      <c r="E204" s="131" t="s">
        <v>434</v>
      </c>
      <c r="F204" s="87">
        <f>F205</f>
        <v>2352.6</v>
      </c>
      <c r="G204" s="114"/>
      <c r="H204" s="114"/>
      <c r="I204" s="114"/>
      <c r="J204" s="42"/>
    </row>
    <row r="205" spans="1:10" ht="12.75">
      <c r="A205" s="7" t="s">
        <v>7</v>
      </c>
      <c r="B205" s="7" t="s">
        <v>252</v>
      </c>
      <c r="C205" s="7" t="s">
        <v>254</v>
      </c>
      <c r="D205" s="7" t="s">
        <v>259</v>
      </c>
      <c r="E205" s="131" t="s">
        <v>260</v>
      </c>
      <c r="F205" s="87">
        <f>2269.7+82.9</f>
        <v>2352.6</v>
      </c>
      <c r="G205" s="114"/>
      <c r="H205" s="114"/>
      <c r="I205" s="110"/>
      <c r="J205" s="42"/>
    </row>
    <row r="206" spans="1:10" s="23" customFormat="1" ht="12.75">
      <c r="A206" s="15" t="s">
        <v>7</v>
      </c>
      <c r="B206" s="15" t="s">
        <v>222</v>
      </c>
      <c r="C206" s="15"/>
      <c r="D206" s="15"/>
      <c r="E206" s="134" t="s">
        <v>162</v>
      </c>
      <c r="F206" s="89">
        <f>F207</f>
        <v>40994.96</v>
      </c>
      <c r="G206" s="113"/>
      <c r="H206" s="113"/>
      <c r="I206" s="113"/>
      <c r="J206" s="108"/>
    </row>
    <row r="207" spans="1:10" ht="12.75">
      <c r="A207" s="7" t="s">
        <v>7</v>
      </c>
      <c r="B207" s="7" t="s">
        <v>263</v>
      </c>
      <c r="C207" s="7"/>
      <c r="D207" s="7"/>
      <c r="E207" s="131" t="s">
        <v>264</v>
      </c>
      <c r="F207" s="87">
        <f>F211+F215+F208</f>
        <v>40994.96</v>
      </c>
      <c r="G207" s="114"/>
      <c r="H207" s="114"/>
      <c r="I207" s="114"/>
      <c r="J207" s="42"/>
    </row>
    <row r="208" spans="1:10" ht="12.75">
      <c r="A208" s="7" t="s">
        <v>7</v>
      </c>
      <c r="B208" s="7" t="s">
        <v>263</v>
      </c>
      <c r="C208" s="7" t="s">
        <v>404</v>
      </c>
      <c r="D208" s="7"/>
      <c r="E208" s="131" t="s">
        <v>405</v>
      </c>
      <c r="F208" s="87">
        <f>F209</f>
        <v>23012.96</v>
      </c>
      <c r="G208" s="114"/>
      <c r="H208" s="114"/>
      <c r="I208" s="114"/>
      <c r="J208" s="42"/>
    </row>
    <row r="209" spans="1:10" ht="22.5">
      <c r="A209" s="7" t="s">
        <v>7</v>
      </c>
      <c r="B209" s="7" t="s">
        <v>263</v>
      </c>
      <c r="C209" s="7" t="s">
        <v>406</v>
      </c>
      <c r="D209" s="7"/>
      <c r="E209" s="131" t="s">
        <v>407</v>
      </c>
      <c r="F209" s="87">
        <f>F210</f>
        <v>23012.96</v>
      </c>
      <c r="G209" s="114"/>
      <c r="H209" s="114"/>
      <c r="I209" s="114"/>
      <c r="J209" s="42"/>
    </row>
    <row r="210" spans="1:10" ht="33.75">
      <c r="A210" s="7" t="s">
        <v>7</v>
      </c>
      <c r="B210" s="7" t="s">
        <v>263</v>
      </c>
      <c r="C210" s="7" t="s">
        <v>406</v>
      </c>
      <c r="D210" s="7" t="s">
        <v>292</v>
      </c>
      <c r="E210" s="131" t="s">
        <v>293</v>
      </c>
      <c r="F210" s="87">
        <v>23012.96</v>
      </c>
      <c r="G210" s="114"/>
      <c r="H210" s="114"/>
      <c r="I210" s="114"/>
      <c r="J210" s="42"/>
    </row>
    <row r="211" spans="1:10" ht="12.75">
      <c r="A211" s="7" t="s">
        <v>7</v>
      </c>
      <c r="B211" s="7" t="s">
        <v>263</v>
      </c>
      <c r="C211" s="7" t="s">
        <v>170</v>
      </c>
      <c r="D211" s="7"/>
      <c r="E211" s="131" t="s">
        <v>205</v>
      </c>
      <c r="F211" s="87">
        <f>F212</f>
        <v>16182</v>
      </c>
      <c r="G211" s="114"/>
      <c r="H211" s="114"/>
      <c r="I211" s="114"/>
      <c r="J211" s="42"/>
    </row>
    <row r="212" spans="1:10" ht="12.75">
      <c r="A212" s="7" t="s">
        <v>7</v>
      </c>
      <c r="B212" s="7" t="s">
        <v>263</v>
      </c>
      <c r="C212" s="7" t="s">
        <v>265</v>
      </c>
      <c r="D212" s="7"/>
      <c r="E212" s="131" t="s">
        <v>266</v>
      </c>
      <c r="F212" s="87">
        <f>F213</f>
        <v>16182</v>
      </c>
      <c r="G212" s="114"/>
      <c r="H212" s="114"/>
      <c r="I212" s="114"/>
      <c r="J212" s="42"/>
    </row>
    <row r="213" spans="1:10" ht="37.5" customHeight="1">
      <c r="A213" s="7" t="s">
        <v>7</v>
      </c>
      <c r="B213" s="7" t="s">
        <v>263</v>
      </c>
      <c r="C213" s="7" t="s">
        <v>267</v>
      </c>
      <c r="D213" s="7"/>
      <c r="E213" s="131" t="s">
        <v>268</v>
      </c>
      <c r="F213" s="87">
        <f>F214</f>
        <v>16182</v>
      </c>
      <c r="G213" s="114"/>
      <c r="H213" s="114"/>
      <c r="I213" s="114"/>
      <c r="J213" s="42"/>
    </row>
    <row r="214" spans="1:10" ht="33.75">
      <c r="A214" s="7" t="s">
        <v>7</v>
      </c>
      <c r="B214" s="7" t="s">
        <v>263</v>
      </c>
      <c r="C214" s="7" t="s">
        <v>267</v>
      </c>
      <c r="D214" s="7" t="s">
        <v>292</v>
      </c>
      <c r="E214" s="131" t="s">
        <v>293</v>
      </c>
      <c r="F214" s="87">
        <v>16182</v>
      </c>
      <c r="G214" s="114"/>
      <c r="H214" s="114"/>
      <c r="I214" s="110"/>
      <c r="J214" s="42"/>
    </row>
    <row r="215" spans="1:10" ht="12.75">
      <c r="A215" s="7" t="s">
        <v>7</v>
      </c>
      <c r="B215" s="7" t="s">
        <v>263</v>
      </c>
      <c r="C215" s="7" t="s">
        <v>101</v>
      </c>
      <c r="D215" s="7"/>
      <c r="E215" s="131" t="s">
        <v>102</v>
      </c>
      <c r="F215" s="87">
        <f>F216</f>
        <v>1800</v>
      </c>
      <c r="G215" s="114"/>
      <c r="H215" s="114"/>
      <c r="I215" s="114"/>
      <c r="J215" s="42"/>
    </row>
    <row r="216" spans="1:10" ht="22.5">
      <c r="A216" s="7" t="s">
        <v>7</v>
      </c>
      <c r="B216" s="7" t="s">
        <v>263</v>
      </c>
      <c r="C216" s="7" t="s">
        <v>269</v>
      </c>
      <c r="D216" s="7"/>
      <c r="E216" s="131" t="s">
        <v>270</v>
      </c>
      <c r="F216" s="87">
        <f>F217</f>
        <v>1800</v>
      </c>
      <c r="G216" s="114"/>
      <c r="H216" s="114"/>
      <c r="I216" s="114"/>
      <c r="J216" s="42"/>
    </row>
    <row r="217" spans="1:10" ht="33.75">
      <c r="A217" s="7" t="s">
        <v>7</v>
      </c>
      <c r="B217" s="7" t="s">
        <v>263</v>
      </c>
      <c r="C217" s="7" t="s">
        <v>269</v>
      </c>
      <c r="D217" s="7" t="s">
        <v>292</v>
      </c>
      <c r="E217" s="131" t="s">
        <v>293</v>
      </c>
      <c r="F217" s="87">
        <f>9000-5200-1300-700</f>
        <v>1800</v>
      </c>
      <c r="G217" s="114"/>
      <c r="H217" s="114"/>
      <c r="I217" s="110"/>
      <c r="J217" s="42"/>
    </row>
    <row r="218" spans="1:10" s="23" customFormat="1" ht="12.75">
      <c r="A218" s="15" t="s">
        <v>7</v>
      </c>
      <c r="B218" s="96" t="s">
        <v>218</v>
      </c>
      <c r="C218" s="96"/>
      <c r="D218" s="96"/>
      <c r="E218" s="126" t="s">
        <v>219</v>
      </c>
      <c r="F218" s="89">
        <f>F219+F223</f>
        <v>2674.535</v>
      </c>
      <c r="G218" s="113"/>
      <c r="H218" s="113"/>
      <c r="I218" s="113"/>
      <c r="J218" s="108"/>
    </row>
    <row r="219" spans="1:10" s="23" customFormat="1" ht="14.25" customHeight="1">
      <c r="A219" s="15" t="s">
        <v>7</v>
      </c>
      <c r="B219" s="96" t="s">
        <v>220</v>
      </c>
      <c r="C219" s="96"/>
      <c r="D219" s="96"/>
      <c r="E219" s="126" t="s">
        <v>173</v>
      </c>
      <c r="F219" s="89">
        <f>F220</f>
        <v>105.6</v>
      </c>
      <c r="G219" s="113"/>
      <c r="H219" s="113"/>
      <c r="I219" s="113"/>
      <c r="J219" s="108"/>
    </row>
    <row r="220" spans="1:10" s="23" customFormat="1" ht="14.25" customHeight="1">
      <c r="A220" s="7" t="s">
        <v>7</v>
      </c>
      <c r="B220" s="97" t="s">
        <v>220</v>
      </c>
      <c r="C220" s="97" t="s">
        <v>101</v>
      </c>
      <c r="D220" s="97"/>
      <c r="E220" s="129" t="s">
        <v>102</v>
      </c>
      <c r="F220" s="87">
        <f>F221</f>
        <v>105.6</v>
      </c>
      <c r="G220" s="114"/>
      <c r="H220" s="114"/>
      <c r="I220" s="114"/>
      <c r="J220" s="108"/>
    </row>
    <row r="221" spans="1:10" s="23" customFormat="1" ht="36.75" customHeight="1">
      <c r="A221" s="7" t="s">
        <v>7</v>
      </c>
      <c r="B221" s="97" t="s">
        <v>220</v>
      </c>
      <c r="C221" s="97" t="s">
        <v>182</v>
      </c>
      <c r="D221" s="7"/>
      <c r="E221" s="131" t="s">
        <v>244</v>
      </c>
      <c r="F221" s="87">
        <f>F222</f>
        <v>105.6</v>
      </c>
      <c r="G221" s="114"/>
      <c r="H221" s="114"/>
      <c r="I221" s="114"/>
      <c r="J221" s="108"/>
    </row>
    <row r="222" spans="1:10" s="23" customFormat="1" ht="12.75">
      <c r="A222" s="7" t="s">
        <v>7</v>
      </c>
      <c r="B222" s="97" t="s">
        <v>220</v>
      </c>
      <c r="C222" s="97" t="s">
        <v>182</v>
      </c>
      <c r="D222" s="7" t="s">
        <v>303</v>
      </c>
      <c r="E222" s="131" t="s">
        <v>304</v>
      </c>
      <c r="F222" s="87">
        <f>50+83-27.4</f>
        <v>105.6</v>
      </c>
      <c r="G222" s="114"/>
      <c r="H222" s="114">
        <v>-27.4</v>
      </c>
      <c r="I222" s="110"/>
      <c r="J222" s="108"/>
    </row>
    <row r="223" spans="1:10" s="23" customFormat="1" ht="12.75">
      <c r="A223" s="15" t="s">
        <v>7</v>
      </c>
      <c r="B223" s="96" t="s">
        <v>315</v>
      </c>
      <c r="C223" s="15"/>
      <c r="D223" s="15"/>
      <c r="E223" s="126" t="s">
        <v>316</v>
      </c>
      <c r="F223" s="89">
        <f>F224+F226</f>
        <v>2568.935</v>
      </c>
      <c r="G223" s="113"/>
      <c r="H223" s="113"/>
      <c r="I223" s="113"/>
      <c r="J223" s="108"/>
    </row>
    <row r="224" spans="1:10" ht="33.75">
      <c r="A224" s="7" t="s">
        <v>7</v>
      </c>
      <c r="B224" s="97" t="s">
        <v>315</v>
      </c>
      <c r="C224" s="7" t="s">
        <v>211</v>
      </c>
      <c r="D224" s="7"/>
      <c r="E224" s="132" t="s">
        <v>212</v>
      </c>
      <c r="F224" s="87">
        <f>F225</f>
        <v>1500</v>
      </c>
      <c r="G224" s="114"/>
      <c r="H224" s="114"/>
      <c r="I224" s="114"/>
      <c r="J224" s="42"/>
    </row>
    <row r="225" spans="1:10" ht="22.5">
      <c r="A225" s="12" t="s">
        <v>7</v>
      </c>
      <c r="B225" s="97" t="s">
        <v>315</v>
      </c>
      <c r="C225" s="12" t="s">
        <v>211</v>
      </c>
      <c r="D225" s="12" t="s">
        <v>313</v>
      </c>
      <c r="E225" s="131" t="s">
        <v>314</v>
      </c>
      <c r="F225" s="88">
        <v>1500</v>
      </c>
      <c r="G225" s="110"/>
      <c r="H225" s="110"/>
      <c r="I225" s="110"/>
      <c r="J225" s="42"/>
    </row>
    <row r="226" spans="1:10" ht="12.75">
      <c r="A226" s="12" t="s">
        <v>7</v>
      </c>
      <c r="B226" s="97" t="s">
        <v>315</v>
      </c>
      <c r="C226" s="12" t="s">
        <v>170</v>
      </c>
      <c r="D226" s="12"/>
      <c r="E226" s="131" t="s">
        <v>205</v>
      </c>
      <c r="F226" s="21">
        <f>F227</f>
        <v>1068.935</v>
      </c>
      <c r="G226" s="111"/>
      <c r="H226" s="111"/>
      <c r="I226" s="111"/>
      <c r="J226" s="42"/>
    </row>
    <row r="227" spans="1:10" ht="33.75">
      <c r="A227" s="12" t="s">
        <v>7</v>
      </c>
      <c r="B227" s="97" t="s">
        <v>315</v>
      </c>
      <c r="C227" s="12" t="s">
        <v>206</v>
      </c>
      <c r="D227" s="12"/>
      <c r="E227" s="131" t="s">
        <v>207</v>
      </c>
      <c r="F227" s="21">
        <f>F228</f>
        <v>1068.935</v>
      </c>
      <c r="G227" s="111"/>
      <c r="H227" s="111"/>
      <c r="I227" s="111"/>
      <c r="J227" s="42"/>
    </row>
    <row r="228" spans="1:10" ht="12.75">
      <c r="A228" s="12" t="s">
        <v>7</v>
      </c>
      <c r="B228" s="97" t="s">
        <v>315</v>
      </c>
      <c r="C228" s="12" t="s">
        <v>204</v>
      </c>
      <c r="D228" s="12"/>
      <c r="E228" s="131" t="s">
        <v>208</v>
      </c>
      <c r="F228" s="21">
        <f>F229</f>
        <v>1068.935</v>
      </c>
      <c r="G228" s="111"/>
      <c r="H228" s="111"/>
      <c r="I228" s="111"/>
      <c r="J228" s="42"/>
    </row>
    <row r="229" spans="1:10" ht="22.5">
      <c r="A229" s="12" t="s">
        <v>7</v>
      </c>
      <c r="B229" s="97" t="s">
        <v>315</v>
      </c>
      <c r="C229" s="12" t="s">
        <v>204</v>
      </c>
      <c r="D229" s="12" t="s">
        <v>313</v>
      </c>
      <c r="E229" s="131" t="s">
        <v>314</v>
      </c>
      <c r="F229" s="21">
        <v>1068.935</v>
      </c>
      <c r="G229" s="111"/>
      <c r="H229" s="111"/>
      <c r="I229" s="110"/>
      <c r="J229" s="42"/>
    </row>
    <row r="230" spans="1:10" s="23" customFormat="1" ht="27.75" customHeight="1">
      <c r="A230" s="15" t="s">
        <v>172</v>
      </c>
      <c r="B230" s="96"/>
      <c r="C230" s="15"/>
      <c r="D230" s="15"/>
      <c r="E230" s="134" t="s">
        <v>345</v>
      </c>
      <c r="F230" s="16">
        <f>F231+F236</f>
        <v>2321.5</v>
      </c>
      <c r="G230" s="40"/>
      <c r="H230" s="40"/>
      <c r="I230" s="40"/>
      <c r="J230" s="108"/>
    </row>
    <row r="231" spans="1:10" s="23" customFormat="1" ht="15.75" customHeight="1">
      <c r="A231" s="15" t="s">
        <v>172</v>
      </c>
      <c r="B231" s="15" t="s">
        <v>8</v>
      </c>
      <c r="C231" s="15"/>
      <c r="D231" s="15"/>
      <c r="E231" s="127" t="s">
        <v>27</v>
      </c>
      <c r="F231" s="16">
        <f>F232</f>
        <v>2274.5</v>
      </c>
      <c r="G231" s="40"/>
      <c r="H231" s="40"/>
      <c r="I231" s="40"/>
      <c r="J231" s="108"/>
    </row>
    <row r="232" spans="1:10" s="23" customFormat="1" ht="16.5" customHeight="1">
      <c r="A232" s="15" t="s">
        <v>172</v>
      </c>
      <c r="B232" s="15" t="s">
        <v>215</v>
      </c>
      <c r="C232" s="15"/>
      <c r="D232" s="15"/>
      <c r="E232" s="126" t="s">
        <v>32</v>
      </c>
      <c r="F232" s="16">
        <f>F233</f>
        <v>2274.5</v>
      </c>
      <c r="G232" s="40"/>
      <c r="H232" s="40"/>
      <c r="I232" s="40"/>
      <c r="J232" s="108"/>
    </row>
    <row r="233" spans="1:10" ht="35.25" customHeight="1">
      <c r="A233" s="7" t="s">
        <v>172</v>
      </c>
      <c r="B233" s="7" t="s">
        <v>215</v>
      </c>
      <c r="C233" s="7" t="s">
        <v>122</v>
      </c>
      <c r="D233" s="7"/>
      <c r="E233" s="131" t="s">
        <v>146</v>
      </c>
      <c r="F233" s="8">
        <f>F234</f>
        <v>2274.5</v>
      </c>
      <c r="G233" s="41"/>
      <c r="H233" s="41"/>
      <c r="I233" s="41"/>
      <c r="J233" s="42"/>
    </row>
    <row r="234" spans="1:10" ht="15.75" customHeight="1">
      <c r="A234" s="7" t="s">
        <v>172</v>
      </c>
      <c r="B234" s="7" t="s">
        <v>215</v>
      </c>
      <c r="C234" s="7" t="s">
        <v>126</v>
      </c>
      <c r="D234" s="7"/>
      <c r="E234" s="132" t="s">
        <v>29</v>
      </c>
      <c r="F234" s="8">
        <f>F235</f>
        <v>2274.5</v>
      </c>
      <c r="G234" s="41"/>
      <c r="H234" s="41"/>
      <c r="I234" s="41"/>
      <c r="J234" s="42"/>
    </row>
    <row r="235" spans="1:10" ht="15.75" customHeight="1">
      <c r="A235" s="7" t="s">
        <v>172</v>
      </c>
      <c r="B235" s="7" t="s">
        <v>215</v>
      </c>
      <c r="C235" s="7" t="s">
        <v>126</v>
      </c>
      <c r="D235" s="7" t="s">
        <v>287</v>
      </c>
      <c r="E235" s="132" t="s">
        <v>119</v>
      </c>
      <c r="F235" s="87">
        <f>1884+49.6+25.9+315</f>
        <v>2274.5</v>
      </c>
      <c r="G235" s="114"/>
      <c r="H235" s="114"/>
      <c r="I235" s="110"/>
      <c r="J235" s="42"/>
    </row>
    <row r="236" spans="1:10" ht="15.75" customHeight="1">
      <c r="A236" s="15" t="s">
        <v>172</v>
      </c>
      <c r="B236" s="15" t="s">
        <v>22</v>
      </c>
      <c r="C236" s="15"/>
      <c r="D236" s="15"/>
      <c r="E236" s="125" t="s">
        <v>115</v>
      </c>
      <c r="F236" s="89">
        <f>F237</f>
        <v>47</v>
      </c>
      <c r="G236" s="114"/>
      <c r="H236" s="114"/>
      <c r="I236" s="110"/>
      <c r="J236" s="42"/>
    </row>
    <row r="237" spans="1:10" ht="15.75" customHeight="1">
      <c r="A237" s="15" t="s">
        <v>172</v>
      </c>
      <c r="B237" s="15" t="s">
        <v>140</v>
      </c>
      <c r="C237" s="15"/>
      <c r="D237" s="15"/>
      <c r="E237" s="125" t="s">
        <v>44</v>
      </c>
      <c r="F237" s="89">
        <f>F238</f>
        <v>47</v>
      </c>
      <c r="G237" s="114"/>
      <c r="H237" s="114"/>
      <c r="I237" s="110"/>
      <c r="J237" s="42"/>
    </row>
    <row r="238" spans="1:10" ht="15.75" customHeight="1">
      <c r="A238" s="7" t="s">
        <v>172</v>
      </c>
      <c r="B238" s="7" t="s">
        <v>140</v>
      </c>
      <c r="C238" s="7" t="s">
        <v>101</v>
      </c>
      <c r="D238" s="7"/>
      <c r="E238" s="129" t="s">
        <v>102</v>
      </c>
      <c r="F238" s="87">
        <f>F239</f>
        <v>47</v>
      </c>
      <c r="G238" s="114"/>
      <c r="H238" s="114"/>
      <c r="I238" s="110"/>
      <c r="J238" s="42"/>
    </row>
    <row r="239" spans="1:10" ht="25.5" customHeight="1">
      <c r="A239" s="7" t="s">
        <v>172</v>
      </c>
      <c r="B239" s="7" t="s">
        <v>140</v>
      </c>
      <c r="C239" s="7" t="s">
        <v>390</v>
      </c>
      <c r="D239" s="7"/>
      <c r="E239" s="132" t="s">
        <v>391</v>
      </c>
      <c r="F239" s="87">
        <f>F240</f>
        <v>47</v>
      </c>
      <c r="G239" s="114"/>
      <c r="H239" s="114"/>
      <c r="I239" s="110"/>
      <c r="J239" s="42"/>
    </row>
    <row r="240" spans="1:10" ht="15.75" customHeight="1">
      <c r="A240" s="7" t="s">
        <v>172</v>
      </c>
      <c r="B240" s="7" t="s">
        <v>140</v>
      </c>
      <c r="C240" s="7" t="s">
        <v>390</v>
      </c>
      <c r="D240" s="7" t="s">
        <v>303</v>
      </c>
      <c r="E240" s="132" t="s">
        <v>304</v>
      </c>
      <c r="F240" s="87">
        <f>30+17</f>
        <v>47</v>
      </c>
      <c r="G240" s="114"/>
      <c r="H240" s="114"/>
      <c r="I240" s="110"/>
      <c r="J240" s="42"/>
    </row>
    <row r="241" spans="1:10" s="23" customFormat="1" ht="15.75" customHeight="1">
      <c r="A241" s="15" t="s">
        <v>356</v>
      </c>
      <c r="B241" s="15"/>
      <c r="C241" s="15"/>
      <c r="D241" s="15"/>
      <c r="E241" s="125" t="s">
        <v>357</v>
      </c>
      <c r="F241" s="89">
        <f>F242</f>
        <v>646.3</v>
      </c>
      <c r="G241" s="113"/>
      <c r="H241" s="113"/>
      <c r="I241" s="115"/>
      <c r="J241" s="108"/>
    </row>
    <row r="242" spans="1:10" s="23" customFormat="1" ht="15.75" customHeight="1">
      <c r="A242" s="15" t="s">
        <v>356</v>
      </c>
      <c r="B242" s="15" t="s">
        <v>8</v>
      </c>
      <c r="C242" s="15"/>
      <c r="D242" s="15"/>
      <c r="E242" s="127" t="s">
        <v>27</v>
      </c>
      <c r="F242" s="89">
        <f>F243+F246</f>
        <v>646.3</v>
      </c>
      <c r="G242" s="113"/>
      <c r="H242" s="113"/>
      <c r="I242" s="115"/>
      <c r="J242" s="108"/>
    </row>
    <row r="243" spans="1:10" ht="21" customHeight="1">
      <c r="A243" s="7" t="s">
        <v>356</v>
      </c>
      <c r="B243" s="7" t="s">
        <v>95</v>
      </c>
      <c r="C243" s="7"/>
      <c r="D243" s="7"/>
      <c r="E243" s="128" t="s">
        <v>146</v>
      </c>
      <c r="F243" s="87">
        <f>F244</f>
        <v>607.88</v>
      </c>
      <c r="G243" s="114"/>
      <c r="H243" s="114"/>
      <c r="I243" s="110"/>
      <c r="J243" s="42"/>
    </row>
    <row r="244" spans="1:10" ht="15.75" customHeight="1">
      <c r="A244" s="7" t="s">
        <v>356</v>
      </c>
      <c r="B244" s="7" t="s">
        <v>95</v>
      </c>
      <c r="C244" s="7" t="s">
        <v>126</v>
      </c>
      <c r="D244" s="7"/>
      <c r="E244" s="128" t="s">
        <v>29</v>
      </c>
      <c r="F244" s="87">
        <f>F245</f>
        <v>607.88</v>
      </c>
      <c r="G244" s="114"/>
      <c r="H244" s="114"/>
      <c r="I244" s="110"/>
      <c r="J244" s="42"/>
    </row>
    <row r="245" spans="1:10" ht="15.75" customHeight="1">
      <c r="A245" s="7" t="s">
        <v>356</v>
      </c>
      <c r="B245" s="7" t="s">
        <v>95</v>
      </c>
      <c r="C245" s="7" t="s">
        <v>126</v>
      </c>
      <c r="D245" s="7" t="s">
        <v>287</v>
      </c>
      <c r="E245" s="128" t="s">
        <v>119</v>
      </c>
      <c r="F245" s="87">
        <f>409+6.58+166.3+26</f>
        <v>607.88</v>
      </c>
      <c r="G245" s="114">
        <v>454</v>
      </c>
      <c r="H245" s="114"/>
      <c r="I245" s="110"/>
      <c r="J245" s="42"/>
    </row>
    <row r="246" spans="1:10" ht="15.75" customHeight="1">
      <c r="A246" s="7" t="s">
        <v>356</v>
      </c>
      <c r="B246" s="7" t="s">
        <v>95</v>
      </c>
      <c r="C246" s="7" t="s">
        <v>110</v>
      </c>
      <c r="D246" s="7"/>
      <c r="E246" s="133" t="s">
        <v>112</v>
      </c>
      <c r="F246" s="87">
        <f>F247</f>
        <v>38.42</v>
      </c>
      <c r="G246" s="114"/>
      <c r="H246" s="114"/>
      <c r="I246" s="110"/>
      <c r="J246" s="42"/>
    </row>
    <row r="247" spans="1:10" ht="32.25" customHeight="1">
      <c r="A247" s="7" t="s">
        <v>356</v>
      </c>
      <c r="B247" s="7" t="s">
        <v>95</v>
      </c>
      <c r="C247" s="7" t="s">
        <v>360</v>
      </c>
      <c r="D247" s="7"/>
      <c r="E247" s="131" t="s">
        <v>387</v>
      </c>
      <c r="F247" s="87">
        <f>F248</f>
        <v>38.42</v>
      </c>
      <c r="G247" s="114"/>
      <c r="H247" s="114"/>
      <c r="I247" s="110"/>
      <c r="J247" s="42"/>
    </row>
    <row r="248" spans="1:10" ht="15.75" customHeight="1">
      <c r="A248" s="7" t="s">
        <v>356</v>
      </c>
      <c r="B248" s="7" t="s">
        <v>95</v>
      </c>
      <c r="C248" s="7" t="s">
        <v>360</v>
      </c>
      <c r="D248" s="7" t="s">
        <v>287</v>
      </c>
      <c r="E248" s="131" t="s">
        <v>119</v>
      </c>
      <c r="F248" s="87">
        <f>45-6.58</f>
        <v>38.42</v>
      </c>
      <c r="G248" s="114"/>
      <c r="H248" s="114"/>
      <c r="I248" s="110"/>
      <c r="J248" s="42"/>
    </row>
    <row r="249" spans="1:10" ht="12.75">
      <c r="A249" s="15" t="s">
        <v>72</v>
      </c>
      <c r="B249" s="7"/>
      <c r="C249" s="7"/>
      <c r="D249" s="7"/>
      <c r="E249" s="125" t="s">
        <v>346</v>
      </c>
      <c r="F249" s="89">
        <f>F250+F261+F266</f>
        <v>1211.8</v>
      </c>
      <c r="G249" s="113"/>
      <c r="H249" s="113"/>
      <c r="I249" s="113"/>
      <c r="J249" s="42"/>
    </row>
    <row r="250" spans="1:10" s="23" customFormat="1" ht="12.75">
      <c r="A250" s="15" t="s">
        <v>72</v>
      </c>
      <c r="B250" s="15" t="s">
        <v>8</v>
      </c>
      <c r="C250" s="15"/>
      <c r="D250" s="15"/>
      <c r="E250" s="126" t="s">
        <v>27</v>
      </c>
      <c r="F250" s="89">
        <f>F251</f>
        <v>1021.8</v>
      </c>
      <c r="G250" s="113"/>
      <c r="H250" s="113"/>
      <c r="I250" s="113"/>
      <c r="J250" s="108"/>
    </row>
    <row r="251" spans="1:10" s="23" customFormat="1" ht="12.75">
      <c r="A251" s="15" t="s">
        <v>72</v>
      </c>
      <c r="B251" s="15" t="s">
        <v>215</v>
      </c>
      <c r="C251" s="15"/>
      <c r="D251" s="15"/>
      <c r="E251" s="125" t="s">
        <v>32</v>
      </c>
      <c r="F251" s="89">
        <f>F252</f>
        <v>1021.8</v>
      </c>
      <c r="G251" s="113"/>
      <c r="H251" s="113"/>
      <c r="I251" s="113"/>
      <c r="J251" s="108"/>
    </row>
    <row r="252" spans="1:10" ht="22.5">
      <c r="A252" s="7" t="s">
        <v>72</v>
      </c>
      <c r="B252" s="7" t="s">
        <v>215</v>
      </c>
      <c r="C252" s="7" t="s">
        <v>73</v>
      </c>
      <c r="D252" s="7"/>
      <c r="E252" s="132" t="s">
        <v>74</v>
      </c>
      <c r="F252" s="87">
        <f>F253+F255+F257</f>
        <v>1021.8</v>
      </c>
      <c r="G252" s="114"/>
      <c r="H252" s="114"/>
      <c r="I252" s="114"/>
      <c r="J252" s="42"/>
    </row>
    <row r="253" spans="1:10" s="11" customFormat="1" ht="23.25" customHeight="1">
      <c r="A253" s="10" t="s">
        <v>72</v>
      </c>
      <c r="B253" s="7" t="s">
        <v>215</v>
      </c>
      <c r="C253" s="10" t="s">
        <v>209</v>
      </c>
      <c r="D253" s="10"/>
      <c r="E253" s="132" t="s">
        <v>210</v>
      </c>
      <c r="F253" s="82">
        <f>F254</f>
        <v>269</v>
      </c>
      <c r="G253" s="119"/>
      <c r="H253" s="119"/>
      <c r="I253" s="119"/>
      <c r="J253" s="120"/>
    </row>
    <row r="254" spans="1:10" s="11" customFormat="1" ht="23.25" customHeight="1">
      <c r="A254" s="10" t="s">
        <v>72</v>
      </c>
      <c r="B254" s="7" t="s">
        <v>215</v>
      </c>
      <c r="C254" s="10" t="s">
        <v>209</v>
      </c>
      <c r="D254" s="10" t="s">
        <v>303</v>
      </c>
      <c r="E254" s="131" t="s">
        <v>304</v>
      </c>
      <c r="F254" s="82">
        <f>200+69</f>
        <v>269</v>
      </c>
      <c r="G254" s="119"/>
      <c r="H254" s="119"/>
      <c r="I254" s="110"/>
      <c r="J254" s="120"/>
    </row>
    <row r="255" spans="1:10" s="11" customFormat="1" ht="23.25" customHeight="1">
      <c r="A255" s="10" t="s">
        <v>72</v>
      </c>
      <c r="B255" s="7" t="s">
        <v>215</v>
      </c>
      <c r="C255" s="10" t="s">
        <v>150</v>
      </c>
      <c r="D255" s="10"/>
      <c r="E255" s="132" t="s">
        <v>75</v>
      </c>
      <c r="F255" s="82">
        <f>F256</f>
        <v>240</v>
      </c>
      <c r="G255" s="119"/>
      <c r="H255" s="119"/>
      <c r="I255" s="119"/>
      <c r="J255" s="120"/>
    </row>
    <row r="256" spans="1:10" ht="23.25" customHeight="1">
      <c r="A256" s="7" t="s">
        <v>72</v>
      </c>
      <c r="B256" s="7" t="s">
        <v>215</v>
      </c>
      <c r="C256" s="7" t="s">
        <v>150</v>
      </c>
      <c r="D256" s="7" t="s">
        <v>303</v>
      </c>
      <c r="E256" s="131" t="s">
        <v>304</v>
      </c>
      <c r="F256" s="88">
        <f>300-60</f>
        <v>240</v>
      </c>
      <c r="G256" s="110"/>
      <c r="H256" s="110"/>
      <c r="I256" s="110"/>
      <c r="J256" s="42"/>
    </row>
    <row r="257" spans="1:10" ht="14.25" customHeight="1">
      <c r="A257" s="7" t="s">
        <v>72</v>
      </c>
      <c r="B257" s="7" t="s">
        <v>215</v>
      </c>
      <c r="C257" s="7" t="s">
        <v>14</v>
      </c>
      <c r="D257" s="7"/>
      <c r="E257" s="131" t="s">
        <v>33</v>
      </c>
      <c r="F257" s="88">
        <f>F258</f>
        <v>512.8</v>
      </c>
      <c r="G257" s="110"/>
      <c r="H257" s="110"/>
      <c r="I257" s="110"/>
      <c r="J257" s="42"/>
    </row>
    <row r="258" spans="1:10" ht="13.5" customHeight="1">
      <c r="A258" s="7" t="s">
        <v>72</v>
      </c>
      <c r="B258" s="7" t="s">
        <v>215</v>
      </c>
      <c r="C258" s="7" t="s">
        <v>135</v>
      </c>
      <c r="D258" s="7"/>
      <c r="E258" s="131" t="s">
        <v>34</v>
      </c>
      <c r="F258" s="88">
        <f>F259</f>
        <v>512.8</v>
      </c>
      <c r="G258" s="110"/>
      <c r="H258" s="110"/>
      <c r="I258" s="110"/>
      <c r="J258" s="42"/>
    </row>
    <row r="259" spans="1:10" ht="14.25" customHeight="1">
      <c r="A259" s="7" t="s">
        <v>72</v>
      </c>
      <c r="B259" s="7" t="s">
        <v>215</v>
      </c>
      <c r="C259" s="7" t="s">
        <v>428</v>
      </c>
      <c r="D259" s="7"/>
      <c r="E259" s="131" t="s">
        <v>429</v>
      </c>
      <c r="F259" s="88">
        <f>F260</f>
        <v>512.8</v>
      </c>
      <c r="G259" s="110"/>
      <c r="H259" s="110"/>
      <c r="I259" s="110"/>
      <c r="J259" s="42"/>
    </row>
    <row r="260" spans="1:10" ht="50.25" customHeight="1">
      <c r="A260" s="7" t="s">
        <v>72</v>
      </c>
      <c r="B260" s="7" t="s">
        <v>215</v>
      </c>
      <c r="C260" s="7" t="s">
        <v>428</v>
      </c>
      <c r="D260" s="7" t="s">
        <v>430</v>
      </c>
      <c r="E260" s="131" t="s">
        <v>431</v>
      </c>
      <c r="F260" s="88">
        <v>512.8</v>
      </c>
      <c r="G260" s="110"/>
      <c r="H260" s="110"/>
      <c r="I260" s="110"/>
      <c r="J260" s="42"/>
    </row>
    <row r="261" spans="1:10" ht="12.75">
      <c r="A261" s="15" t="s">
        <v>72</v>
      </c>
      <c r="B261" s="15" t="s">
        <v>22</v>
      </c>
      <c r="C261" s="7"/>
      <c r="D261" s="7"/>
      <c r="E261" s="126" t="s">
        <v>115</v>
      </c>
      <c r="F261" s="89">
        <f>F262</f>
        <v>190</v>
      </c>
      <c r="G261" s="113"/>
      <c r="H261" s="113"/>
      <c r="I261" s="113"/>
      <c r="J261" s="42"/>
    </row>
    <row r="262" spans="1:10" s="23" customFormat="1" ht="12.75">
      <c r="A262" s="15" t="s">
        <v>72</v>
      </c>
      <c r="B262" s="15" t="s">
        <v>140</v>
      </c>
      <c r="C262" s="15"/>
      <c r="D262" s="15"/>
      <c r="E262" s="126" t="s">
        <v>44</v>
      </c>
      <c r="F262" s="89">
        <f>F263</f>
        <v>190</v>
      </c>
      <c r="G262" s="113"/>
      <c r="H262" s="113"/>
      <c r="I262" s="113"/>
      <c r="J262" s="108"/>
    </row>
    <row r="263" spans="1:10" ht="17.25" customHeight="1">
      <c r="A263" s="7" t="s">
        <v>72</v>
      </c>
      <c r="B263" s="7" t="s">
        <v>140</v>
      </c>
      <c r="C263" s="7" t="s">
        <v>101</v>
      </c>
      <c r="D263" s="7"/>
      <c r="E263" s="129" t="s">
        <v>102</v>
      </c>
      <c r="F263" s="87">
        <f>F264</f>
        <v>190</v>
      </c>
      <c r="G263" s="114"/>
      <c r="H263" s="114"/>
      <c r="I263" s="114"/>
      <c r="J263" s="42"/>
    </row>
    <row r="264" spans="1:10" ht="22.5">
      <c r="A264" s="7" t="s">
        <v>72</v>
      </c>
      <c r="B264" s="7" t="s">
        <v>140</v>
      </c>
      <c r="C264" s="7" t="s">
        <v>327</v>
      </c>
      <c r="D264" s="7"/>
      <c r="E264" s="132" t="s">
        <v>317</v>
      </c>
      <c r="F264" s="88">
        <f>F265</f>
        <v>190</v>
      </c>
      <c r="G264" s="110"/>
      <c r="H264" s="110"/>
      <c r="I264" s="110"/>
      <c r="J264" s="42"/>
    </row>
    <row r="265" spans="1:10" ht="12.75">
      <c r="A265" s="7" t="s">
        <v>72</v>
      </c>
      <c r="B265" s="7" t="s">
        <v>140</v>
      </c>
      <c r="C265" s="7" t="s">
        <v>327</v>
      </c>
      <c r="D265" s="7" t="s">
        <v>303</v>
      </c>
      <c r="E265" s="131" t="s">
        <v>304</v>
      </c>
      <c r="F265" s="88">
        <f>50+80+60</f>
        <v>190</v>
      </c>
      <c r="G265" s="110"/>
      <c r="H265" s="110"/>
      <c r="I265" s="110"/>
      <c r="J265" s="42"/>
    </row>
    <row r="266" spans="1:10" ht="12.75">
      <c r="A266" s="15" t="s">
        <v>72</v>
      </c>
      <c r="B266" s="15" t="s">
        <v>188</v>
      </c>
      <c r="C266" s="15"/>
      <c r="D266" s="15"/>
      <c r="E266" s="126" t="s">
        <v>190</v>
      </c>
      <c r="F266" s="88">
        <f>F267</f>
        <v>0</v>
      </c>
      <c r="G266" s="110"/>
      <c r="H266" s="110"/>
      <c r="I266" s="110"/>
      <c r="J266" s="42"/>
    </row>
    <row r="267" spans="1:10" ht="12.75">
      <c r="A267" s="15" t="s">
        <v>72</v>
      </c>
      <c r="B267" s="15" t="s">
        <v>189</v>
      </c>
      <c r="C267" s="15"/>
      <c r="D267" s="15"/>
      <c r="E267" s="126" t="s">
        <v>191</v>
      </c>
      <c r="F267" s="88">
        <f>F268</f>
        <v>0</v>
      </c>
      <c r="G267" s="110"/>
      <c r="H267" s="110"/>
      <c r="I267" s="110"/>
      <c r="J267" s="42"/>
    </row>
    <row r="268" spans="1:10" ht="12.75">
      <c r="A268" s="7" t="s">
        <v>72</v>
      </c>
      <c r="B268" s="38" t="s">
        <v>189</v>
      </c>
      <c r="C268" s="38" t="s">
        <v>101</v>
      </c>
      <c r="D268" s="38"/>
      <c r="E268" s="132" t="s">
        <v>102</v>
      </c>
      <c r="F268" s="88">
        <f>F269</f>
        <v>0</v>
      </c>
      <c r="G268" s="110"/>
      <c r="H268" s="110"/>
      <c r="I268" s="110"/>
      <c r="J268" s="42"/>
    </row>
    <row r="269" spans="1:10" ht="22.5">
      <c r="A269" s="7" t="s">
        <v>72</v>
      </c>
      <c r="B269" s="38" t="s">
        <v>189</v>
      </c>
      <c r="C269" s="38" t="s">
        <v>237</v>
      </c>
      <c r="D269" s="38"/>
      <c r="E269" s="128" t="s">
        <v>249</v>
      </c>
      <c r="F269" s="88">
        <f>F270</f>
        <v>0</v>
      </c>
      <c r="G269" s="110"/>
      <c r="H269" s="110"/>
      <c r="I269" s="110"/>
      <c r="J269" s="42"/>
    </row>
    <row r="270" spans="1:10" ht="12.75">
      <c r="A270" s="7" t="s">
        <v>72</v>
      </c>
      <c r="B270" s="38" t="s">
        <v>189</v>
      </c>
      <c r="C270" s="38" t="s">
        <v>237</v>
      </c>
      <c r="D270" s="7" t="s">
        <v>303</v>
      </c>
      <c r="E270" s="131" t="s">
        <v>304</v>
      </c>
      <c r="F270" s="88">
        <f>900-900</f>
        <v>0</v>
      </c>
      <c r="G270" s="110"/>
      <c r="H270" s="110"/>
      <c r="I270" s="110"/>
      <c r="J270" s="42"/>
    </row>
    <row r="271" spans="1:10" ht="22.5">
      <c r="A271" s="15" t="s">
        <v>77</v>
      </c>
      <c r="B271" s="15"/>
      <c r="C271" s="15"/>
      <c r="D271" s="15"/>
      <c r="E271" s="125" t="s">
        <v>250</v>
      </c>
      <c r="F271" s="16">
        <f>F277+F292+F341+F272</f>
        <v>31971.142999999996</v>
      </c>
      <c r="G271" s="40"/>
      <c r="H271" s="40"/>
      <c r="I271" s="40"/>
      <c r="J271" s="42"/>
    </row>
    <row r="272" spans="1:10" ht="12.75">
      <c r="A272" s="15" t="s">
        <v>77</v>
      </c>
      <c r="B272" s="15" t="s">
        <v>22</v>
      </c>
      <c r="C272" s="15"/>
      <c r="D272" s="15"/>
      <c r="E272" s="126" t="s">
        <v>115</v>
      </c>
      <c r="F272" s="16">
        <f>F273</f>
        <v>40</v>
      </c>
      <c r="G272" s="40"/>
      <c r="H272" s="40"/>
      <c r="I272" s="40"/>
      <c r="J272" s="42"/>
    </row>
    <row r="273" spans="1:10" ht="12.75">
      <c r="A273" s="7" t="s">
        <v>77</v>
      </c>
      <c r="B273" s="15" t="s">
        <v>140</v>
      </c>
      <c r="C273" s="15"/>
      <c r="D273" s="15"/>
      <c r="E273" s="126" t="s">
        <v>44</v>
      </c>
      <c r="F273" s="8">
        <f>F274</f>
        <v>40</v>
      </c>
      <c r="G273" s="41"/>
      <c r="H273" s="41"/>
      <c r="I273" s="41"/>
      <c r="J273" s="42"/>
    </row>
    <row r="274" spans="1:10" ht="12.75">
      <c r="A274" s="7" t="s">
        <v>77</v>
      </c>
      <c r="B274" s="7" t="s">
        <v>140</v>
      </c>
      <c r="C274" s="7" t="s">
        <v>101</v>
      </c>
      <c r="D274" s="7"/>
      <c r="E274" s="132" t="s">
        <v>102</v>
      </c>
      <c r="F274" s="8">
        <f>F275</f>
        <v>40</v>
      </c>
      <c r="G274" s="41"/>
      <c r="H274" s="41"/>
      <c r="I274" s="41"/>
      <c r="J274" s="42"/>
    </row>
    <row r="275" spans="1:10" ht="22.5">
      <c r="A275" s="7" t="s">
        <v>77</v>
      </c>
      <c r="B275" s="7" t="s">
        <v>140</v>
      </c>
      <c r="C275" s="12" t="s">
        <v>174</v>
      </c>
      <c r="D275" s="12"/>
      <c r="E275" s="129" t="s">
        <v>241</v>
      </c>
      <c r="F275" s="8">
        <f>F276</f>
        <v>40</v>
      </c>
      <c r="G275" s="41"/>
      <c r="H275" s="41"/>
      <c r="I275" s="41"/>
      <c r="J275" s="42"/>
    </row>
    <row r="276" spans="1:10" ht="12.75">
      <c r="A276" s="7" t="s">
        <v>77</v>
      </c>
      <c r="B276" s="7" t="s">
        <v>140</v>
      </c>
      <c r="C276" s="12" t="s">
        <v>174</v>
      </c>
      <c r="D276" s="7" t="s">
        <v>303</v>
      </c>
      <c r="E276" s="131" t="s">
        <v>304</v>
      </c>
      <c r="F276" s="8">
        <f>140-50-50</f>
        <v>40</v>
      </c>
      <c r="G276" s="41"/>
      <c r="H276" s="41">
        <v>-50</v>
      </c>
      <c r="I276" s="110"/>
      <c r="J276" s="42"/>
    </row>
    <row r="277" spans="1:10" s="23" customFormat="1" ht="12.75">
      <c r="A277" s="15" t="s">
        <v>77</v>
      </c>
      <c r="B277" s="15" t="s">
        <v>46</v>
      </c>
      <c r="C277" s="15"/>
      <c r="D277" s="15"/>
      <c r="E277" s="126" t="s">
        <v>47</v>
      </c>
      <c r="F277" s="16">
        <f>F278+F286</f>
        <v>2610.71</v>
      </c>
      <c r="G277" s="40"/>
      <c r="H277" s="40"/>
      <c r="I277" s="40"/>
      <c r="J277" s="108"/>
    </row>
    <row r="278" spans="1:10" s="23" customFormat="1" ht="12.75">
      <c r="A278" s="15" t="s">
        <v>77</v>
      </c>
      <c r="B278" s="15" t="s">
        <v>78</v>
      </c>
      <c r="C278" s="15"/>
      <c r="D278" s="15"/>
      <c r="E278" s="126" t="s">
        <v>79</v>
      </c>
      <c r="F278" s="16">
        <f>F279+F283</f>
        <v>2266.71</v>
      </c>
      <c r="G278" s="40"/>
      <c r="H278" s="40"/>
      <c r="I278" s="40"/>
      <c r="J278" s="108"/>
    </row>
    <row r="279" spans="1:10" ht="12.75">
      <c r="A279" s="7" t="s">
        <v>77</v>
      </c>
      <c r="B279" s="7" t="s">
        <v>78</v>
      </c>
      <c r="C279" s="7" t="s">
        <v>80</v>
      </c>
      <c r="D279" s="7"/>
      <c r="E279" s="132" t="s">
        <v>81</v>
      </c>
      <c r="F279" s="8">
        <f>F280</f>
        <v>2241.8</v>
      </c>
      <c r="G279" s="41"/>
      <c r="H279" s="41"/>
      <c r="I279" s="41"/>
      <c r="J279" s="42"/>
    </row>
    <row r="280" spans="1:10" ht="12.75">
      <c r="A280" s="7" t="s">
        <v>77</v>
      </c>
      <c r="B280" s="7" t="s">
        <v>78</v>
      </c>
      <c r="C280" s="7" t="s">
        <v>154</v>
      </c>
      <c r="D280" s="7"/>
      <c r="E280" s="132" t="s">
        <v>76</v>
      </c>
      <c r="F280" s="21">
        <f>F281+F282</f>
        <v>2241.8</v>
      </c>
      <c r="G280" s="111"/>
      <c r="H280" s="111"/>
      <c r="I280" s="111"/>
      <c r="J280" s="42"/>
    </row>
    <row r="281" spans="1:10" ht="33.75">
      <c r="A281" s="7" t="s">
        <v>77</v>
      </c>
      <c r="B281" s="7" t="s">
        <v>78</v>
      </c>
      <c r="C281" s="7" t="s">
        <v>154</v>
      </c>
      <c r="D281" s="106" t="s">
        <v>328</v>
      </c>
      <c r="E281" s="137" t="s">
        <v>329</v>
      </c>
      <c r="F281" s="21">
        <f>1941+67.8</f>
        <v>2008.8</v>
      </c>
      <c r="G281" s="111"/>
      <c r="H281" s="111"/>
      <c r="I281" s="111"/>
      <c r="J281" s="42"/>
    </row>
    <row r="282" spans="1:10" ht="12.75">
      <c r="A282" s="7" t="s">
        <v>77</v>
      </c>
      <c r="B282" s="7" t="s">
        <v>78</v>
      </c>
      <c r="C282" s="7" t="s">
        <v>154</v>
      </c>
      <c r="D282" s="106" t="s">
        <v>330</v>
      </c>
      <c r="E282" s="137" t="s">
        <v>331</v>
      </c>
      <c r="F282" s="21">
        <f>208+25</f>
        <v>233</v>
      </c>
      <c r="G282" s="111"/>
      <c r="H282" s="111"/>
      <c r="I282" s="111"/>
      <c r="J282" s="42"/>
    </row>
    <row r="283" spans="1:10" ht="12.75">
      <c r="A283" s="7" t="s">
        <v>77</v>
      </c>
      <c r="B283" s="7" t="s">
        <v>78</v>
      </c>
      <c r="C283" s="7" t="s">
        <v>110</v>
      </c>
      <c r="D283" s="106"/>
      <c r="E283" s="137" t="s">
        <v>112</v>
      </c>
      <c r="F283" s="21">
        <f>F284</f>
        <v>24.91</v>
      </c>
      <c r="G283" s="111"/>
      <c r="H283" s="111"/>
      <c r="I283" s="111"/>
      <c r="J283" s="42"/>
    </row>
    <row r="284" spans="1:10" ht="22.5">
      <c r="A284" s="7" t="s">
        <v>77</v>
      </c>
      <c r="B284" s="7" t="s">
        <v>78</v>
      </c>
      <c r="C284" s="7" t="s">
        <v>439</v>
      </c>
      <c r="D284" s="106"/>
      <c r="E284" s="137" t="s">
        <v>440</v>
      </c>
      <c r="F284" s="21">
        <f>F285</f>
        <v>24.91</v>
      </c>
      <c r="G284" s="111"/>
      <c r="H284" s="111"/>
      <c r="I284" s="111"/>
      <c r="J284" s="42"/>
    </row>
    <row r="285" spans="1:10" ht="12.75">
      <c r="A285" s="7" t="s">
        <v>77</v>
      </c>
      <c r="B285" s="7" t="s">
        <v>78</v>
      </c>
      <c r="C285" s="7" t="s">
        <v>439</v>
      </c>
      <c r="D285" s="106">
        <v>612</v>
      </c>
      <c r="E285" s="137" t="s">
        <v>331</v>
      </c>
      <c r="F285" s="21">
        <v>24.91</v>
      </c>
      <c r="G285" s="111"/>
      <c r="H285" s="111">
        <v>24.91</v>
      </c>
      <c r="I285" s="111"/>
      <c r="J285" s="42"/>
    </row>
    <row r="286" spans="1:10" ht="12.75">
      <c r="A286" s="7" t="s">
        <v>77</v>
      </c>
      <c r="B286" s="15" t="s">
        <v>48</v>
      </c>
      <c r="C286" s="15"/>
      <c r="D286" s="15"/>
      <c r="E286" s="126" t="s">
        <v>49</v>
      </c>
      <c r="F286" s="21">
        <f>F287+F289</f>
        <v>344</v>
      </c>
      <c r="G286" s="111"/>
      <c r="H286" s="111"/>
      <c r="I286" s="111"/>
      <c r="J286" s="42"/>
    </row>
    <row r="287" spans="1:10" ht="12.75">
      <c r="A287" s="7" t="s">
        <v>77</v>
      </c>
      <c r="B287" s="7" t="s">
        <v>48</v>
      </c>
      <c r="C287" s="7" t="s">
        <v>50</v>
      </c>
      <c r="D287" s="7"/>
      <c r="E287" s="132" t="s">
        <v>203</v>
      </c>
      <c r="F287" s="21">
        <f>F288</f>
        <v>290</v>
      </c>
      <c r="G287" s="111"/>
      <c r="H287" s="111"/>
      <c r="I287" s="111"/>
      <c r="J287" s="42"/>
    </row>
    <row r="288" spans="1:10" ht="12.75">
      <c r="A288" s="7" t="s">
        <v>77</v>
      </c>
      <c r="B288" s="7" t="s">
        <v>48</v>
      </c>
      <c r="C288" s="7" t="s">
        <v>165</v>
      </c>
      <c r="D288" s="7" t="s">
        <v>287</v>
      </c>
      <c r="E288" s="131" t="s">
        <v>119</v>
      </c>
      <c r="F288" s="21">
        <v>290</v>
      </c>
      <c r="G288" s="111"/>
      <c r="H288" s="111"/>
      <c r="I288" s="110"/>
      <c r="J288" s="42"/>
    </row>
    <row r="289" spans="1:10" ht="12.75">
      <c r="A289" s="7" t="s">
        <v>77</v>
      </c>
      <c r="B289" s="7" t="s">
        <v>48</v>
      </c>
      <c r="C289" s="7" t="s">
        <v>101</v>
      </c>
      <c r="D289" s="7"/>
      <c r="E289" s="132" t="s">
        <v>102</v>
      </c>
      <c r="F289" s="21">
        <f>F290</f>
        <v>54</v>
      </c>
      <c r="G289" s="111"/>
      <c r="H289" s="111"/>
      <c r="I289" s="111"/>
      <c r="J289" s="42"/>
    </row>
    <row r="290" spans="1:10" ht="22.5">
      <c r="A290" s="7" t="s">
        <v>77</v>
      </c>
      <c r="B290" s="7" t="s">
        <v>48</v>
      </c>
      <c r="C290" s="7" t="s">
        <v>192</v>
      </c>
      <c r="D290" s="7"/>
      <c r="E290" s="129" t="s">
        <v>242</v>
      </c>
      <c r="F290" s="21">
        <f>F291</f>
        <v>54</v>
      </c>
      <c r="G290" s="111"/>
      <c r="H290" s="111"/>
      <c r="I290" s="111"/>
      <c r="J290" s="42"/>
    </row>
    <row r="291" spans="1:10" ht="12.75">
      <c r="A291" s="7" t="s">
        <v>77</v>
      </c>
      <c r="B291" s="7" t="s">
        <v>48</v>
      </c>
      <c r="C291" s="7" t="s">
        <v>192</v>
      </c>
      <c r="D291" s="7" t="s">
        <v>303</v>
      </c>
      <c r="E291" s="131" t="s">
        <v>304</v>
      </c>
      <c r="F291" s="21">
        <f>55-1</f>
        <v>54</v>
      </c>
      <c r="G291" s="111"/>
      <c r="H291" s="111"/>
      <c r="I291" s="110"/>
      <c r="J291" s="42"/>
    </row>
    <row r="292" spans="1:10" s="23" customFormat="1" ht="12.75">
      <c r="A292" s="15" t="s">
        <v>77</v>
      </c>
      <c r="B292" s="15" t="s">
        <v>55</v>
      </c>
      <c r="C292" s="15"/>
      <c r="D292" s="15"/>
      <c r="E292" s="126" t="s">
        <v>217</v>
      </c>
      <c r="F292" s="16">
        <f>F293+F332</f>
        <v>28576.432999999997</v>
      </c>
      <c r="G292" s="40"/>
      <c r="H292" s="40"/>
      <c r="I292" s="40"/>
      <c r="J292" s="108"/>
    </row>
    <row r="293" spans="1:10" s="23" customFormat="1" ht="12.75">
      <c r="A293" s="15" t="s">
        <v>77</v>
      </c>
      <c r="B293" s="15" t="s">
        <v>82</v>
      </c>
      <c r="C293" s="15"/>
      <c r="D293" s="15"/>
      <c r="E293" s="125" t="s">
        <v>83</v>
      </c>
      <c r="F293" s="16">
        <f>F294+F309+F314+F329+F325</f>
        <v>24197.962</v>
      </c>
      <c r="G293" s="40"/>
      <c r="H293" s="40"/>
      <c r="I293" s="40"/>
      <c r="J293" s="108"/>
    </row>
    <row r="294" spans="1:10" ht="24" customHeight="1">
      <c r="A294" s="7" t="s">
        <v>77</v>
      </c>
      <c r="B294" s="7" t="s">
        <v>82</v>
      </c>
      <c r="C294" s="7" t="s">
        <v>84</v>
      </c>
      <c r="D294" s="7"/>
      <c r="E294" s="132" t="s">
        <v>443</v>
      </c>
      <c r="F294" s="8">
        <f>F297+F295</f>
        <v>16874.828</v>
      </c>
      <c r="G294" s="41"/>
      <c r="H294" s="41"/>
      <c r="I294" s="41"/>
      <c r="J294" s="42"/>
    </row>
    <row r="295" spans="1:10" ht="24" customHeight="1">
      <c r="A295" s="7" t="s">
        <v>77</v>
      </c>
      <c r="B295" s="7" t="s">
        <v>82</v>
      </c>
      <c r="C295" s="7" t="s">
        <v>441</v>
      </c>
      <c r="D295" s="7"/>
      <c r="E295" s="132" t="s">
        <v>442</v>
      </c>
      <c r="F295" s="8">
        <f>F296</f>
        <v>41</v>
      </c>
      <c r="G295" s="41"/>
      <c r="H295" s="41"/>
      <c r="I295" s="41"/>
      <c r="J295" s="42"/>
    </row>
    <row r="296" spans="1:10" ht="24" customHeight="1">
      <c r="A296" s="7" t="s">
        <v>77</v>
      </c>
      <c r="B296" s="7" t="s">
        <v>82</v>
      </c>
      <c r="C296" s="7" t="s">
        <v>441</v>
      </c>
      <c r="D296" s="7" t="s">
        <v>134</v>
      </c>
      <c r="E296" s="132" t="s">
        <v>332</v>
      </c>
      <c r="F296" s="8">
        <v>41</v>
      </c>
      <c r="G296" s="41"/>
      <c r="H296" s="41">
        <v>41</v>
      </c>
      <c r="I296" s="41"/>
      <c r="J296" s="42"/>
    </row>
    <row r="297" spans="1:10" ht="12.75">
      <c r="A297" s="7" t="s">
        <v>77</v>
      </c>
      <c r="B297" s="7" t="s">
        <v>82</v>
      </c>
      <c r="C297" s="7" t="s">
        <v>143</v>
      </c>
      <c r="D297" s="7"/>
      <c r="E297" s="132" t="s">
        <v>76</v>
      </c>
      <c r="F297" s="21">
        <f>F298+F304</f>
        <v>16833.828</v>
      </c>
      <c r="G297" s="111"/>
      <c r="H297" s="111"/>
      <c r="I297" s="111"/>
      <c r="J297" s="42"/>
    </row>
    <row r="298" spans="1:10" ht="22.5">
      <c r="A298" s="7" t="s">
        <v>77</v>
      </c>
      <c r="B298" s="7" t="s">
        <v>82</v>
      </c>
      <c r="C298" s="7" t="s">
        <v>195</v>
      </c>
      <c r="D298" s="7"/>
      <c r="E298" s="132" t="s">
        <v>198</v>
      </c>
      <c r="F298" s="21">
        <f>F299+F302+F303+F300+F301</f>
        <v>8501.168</v>
      </c>
      <c r="G298" s="111"/>
      <c r="H298" s="111"/>
      <c r="I298" s="111"/>
      <c r="J298" s="42"/>
    </row>
    <row r="299" spans="1:10" ht="12.75">
      <c r="A299" s="7" t="s">
        <v>77</v>
      </c>
      <c r="B299" s="7" t="s">
        <v>82</v>
      </c>
      <c r="C299" s="7" t="s">
        <v>195</v>
      </c>
      <c r="D299" s="7" t="s">
        <v>134</v>
      </c>
      <c r="E299" s="132" t="s">
        <v>332</v>
      </c>
      <c r="F299" s="88">
        <f>2795-312.2+350+20.8+63.367+98.1+30+60+40</f>
        <v>3145.0670000000005</v>
      </c>
      <c r="G299" s="110">
        <f>-312.2+350</f>
        <v>37.80000000000001</v>
      </c>
      <c r="H299" s="110">
        <f>30+60+40</f>
        <v>130</v>
      </c>
      <c r="I299" s="110"/>
      <c r="J299" s="42"/>
    </row>
    <row r="300" spans="1:10" ht="33.75">
      <c r="A300" s="7" t="s">
        <v>77</v>
      </c>
      <c r="B300" s="7" t="s">
        <v>82</v>
      </c>
      <c r="C300" s="7" t="s">
        <v>195</v>
      </c>
      <c r="D300" s="106" t="s">
        <v>328</v>
      </c>
      <c r="E300" s="137" t="s">
        <v>329</v>
      </c>
      <c r="F300" s="88">
        <f>3880-350+201+150+112.701+166+39.4+100+30+70</f>
        <v>4399.101</v>
      </c>
      <c r="G300" s="110"/>
      <c r="H300" s="110">
        <v>70</v>
      </c>
      <c r="I300" s="110"/>
      <c r="J300" s="42"/>
    </row>
    <row r="301" spans="1:10" ht="12.75">
      <c r="A301" s="7" t="s">
        <v>77</v>
      </c>
      <c r="B301" s="7" t="s">
        <v>82</v>
      </c>
      <c r="C301" s="7" t="s">
        <v>195</v>
      </c>
      <c r="D301" s="106" t="s">
        <v>330</v>
      </c>
      <c r="E301" s="137" t="s">
        <v>331</v>
      </c>
      <c r="F301" s="88">
        <f>756+350-350+150</f>
        <v>906</v>
      </c>
      <c r="G301" s="110">
        <v>-350</v>
      </c>
      <c r="H301" s="110"/>
      <c r="I301" s="110"/>
      <c r="J301" s="42"/>
    </row>
    <row r="302" spans="1:10" ht="12.75">
      <c r="A302" s="7" t="s">
        <v>77</v>
      </c>
      <c r="B302" s="7" t="s">
        <v>82</v>
      </c>
      <c r="C302" s="7" t="s">
        <v>195</v>
      </c>
      <c r="D302" s="7" t="s">
        <v>333</v>
      </c>
      <c r="E302" s="132" t="s">
        <v>334</v>
      </c>
      <c r="F302" s="88">
        <v>15</v>
      </c>
      <c r="G302" s="110"/>
      <c r="H302" s="110"/>
      <c r="I302" s="110"/>
      <c r="J302" s="42"/>
    </row>
    <row r="303" spans="1:10" ht="12.75">
      <c r="A303" s="7" t="s">
        <v>77</v>
      </c>
      <c r="B303" s="7" t="s">
        <v>82</v>
      </c>
      <c r="C303" s="7" t="s">
        <v>195</v>
      </c>
      <c r="D303" s="7" t="s">
        <v>335</v>
      </c>
      <c r="E303" s="132" t="s">
        <v>336</v>
      </c>
      <c r="F303" s="88">
        <f>16+20</f>
        <v>36</v>
      </c>
      <c r="G303" s="110"/>
      <c r="H303" s="110"/>
      <c r="I303" s="110"/>
      <c r="J303" s="42"/>
    </row>
    <row r="304" spans="1:10" ht="22.5">
      <c r="A304" s="7" t="s">
        <v>77</v>
      </c>
      <c r="B304" s="7" t="s">
        <v>82</v>
      </c>
      <c r="C304" s="7" t="s">
        <v>196</v>
      </c>
      <c r="D304" s="7"/>
      <c r="E304" s="132" t="s">
        <v>197</v>
      </c>
      <c r="F304" s="88">
        <f>F305+F307+F308+F306</f>
        <v>8332.66</v>
      </c>
      <c r="G304" s="110"/>
      <c r="H304" s="110"/>
      <c r="I304" s="110"/>
      <c r="J304" s="42"/>
    </row>
    <row r="305" spans="1:10" ht="12.75">
      <c r="A305" s="7" t="s">
        <v>77</v>
      </c>
      <c r="B305" s="7" t="s">
        <v>82</v>
      </c>
      <c r="C305" s="7" t="s">
        <v>196</v>
      </c>
      <c r="D305" s="7" t="s">
        <v>134</v>
      </c>
      <c r="E305" s="132" t="s">
        <v>332</v>
      </c>
      <c r="F305" s="88">
        <f>7750+45.06+251-97.3+4.9+30</f>
        <v>7983.66</v>
      </c>
      <c r="G305" s="110"/>
      <c r="H305" s="110"/>
      <c r="I305" s="110"/>
      <c r="J305" s="42"/>
    </row>
    <row r="306" spans="1:10" ht="12.75">
      <c r="A306" s="7" t="s">
        <v>77</v>
      </c>
      <c r="B306" s="7" t="s">
        <v>82</v>
      </c>
      <c r="C306" s="7" t="s">
        <v>196</v>
      </c>
      <c r="D306" s="7" t="s">
        <v>303</v>
      </c>
      <c r="E306" s="132" t="s">
        <v>304</v>
      </c>
      <c r="F306" s="88">
        <v>345</v>
      </c>
      <c r="G306" s="110"/>
      <c r="H306" s="110"/>
      <c r="I306" s="110"/>
      <c r="J306" s="42"/>
    </row>
    <row r="307" spans="1:10" ht="12.75">
      <c r="A307" s="7" t="s">
        <v>77</v>
      </c>
      <c r="B307" s="7" t="s">
        <v>82</v>
      </c>
      <c r="C307" s="7" t="s">
        <v>196</v>
      </c>
      <c r="D307" s="7" t="s">
        <v>333</v>
      </c>
      <c r="E307" s="132" t="s">
        <v>334</v>
      </c>
      <c r="F307" s="88">
        <v>4</v>
      </c>
      <c r="G307" s="110"/>
      <c r="H307" s="110"/>
      <c r="I307" s="110"/>
      <c r="J307" s="42"/>
    </row>
    <row r="308" spans="1:10" ht="12.75">
      <c r="A308" s="7" t="s">
        <v>77</v>
      </c>
      <c r="B308" s="7" t="s">
        <v>82</v>
      </c>
      <c r="C308" s="7" t="s">
        <v>196</v>
      </c>
      <c r="D308" s="7" t="s">
        <v>335</v>
      </c>
      <c r="E308" s="132" t="s">
        <v>336</v>
      </c>
      <c r="F308" s="88">
        <v>0</v>
      </c>
      <c r="G308" s="110"/>
      <c r="H308" s="110"/>
      <c r="I308" s="110"/>
      <c r="J308" s="42"/>
    </row>
    <row r="309" spans="1:10" ht="12.75">
      <c r="A309" s="7" t="s">
        <v>77</v>
      </c>
      <c r="B309" s="7" t="s">
        <v>82</v>
      </c>
      <c r="C309" s="7" t="s">
        <v>85</v>
      </c>
      <c r="D309" s="7"/>
      <c r="E309" s="132" t="s">
        <v>86</v>
      </c>
      <c r="F309" s="87">
        <f>F310</f>
        <v>506.5</v>
      </c>
      <c r="G309" s="114"/>
      <c r="H309" s="114"/>
      <c r="I309" s="114"/>
      <c r="J309" s="42"/>
    </row>
    <row r="310" spans="1:10" ht="12.75">
      <c r="A310" s="7" t="s">
        <v>77</v>
      </c>
      <c r="B310" s="7" t="s">
        <v>82</v>
      </c>
      <c r="C310" s="7" t="s">
        <v>144</v>
      </c>
      <c r="D310" s="7"/>
      <c r="E310" s="132" t="s">
        <v>76</v>
      </c>
      <c r="F310" s="88">
        <f>F311+F313+F312</f>
        <v>506.5</v>
      </c>
      <c r="G310" s="110"/>
      <c r="H310" s="110"/>
      <c r="I310" s="110"/>
      <c r="J310" s="42"/>
    </row>
    <row r="311" spans="1:10" ht="12.75">
      <c r="A311" s="7" t="s">
        <v>77</v>
      </c>
      <c r="B311" s="7" t="s">
        <v>82</v>
      </c>
      <c r="C311" s="7" t="s">
        <v>144</v>
      </c>
      <c r="D311" s="7" t="s">
        <v>134</v>
      </c>
      <c r="E311" s="132" t="s">
        <v>332</v>
      </c>
      <c r="F311" s="88">
        <f>246+39.5+19</f>
        <v>304.5</v>
      </c>
      <c r="G311" s="110"/>
      <c r="H311" s="110"/>
      <c r="I311" s="110"/>
      <c r="J311" s="42"/>
    </row>
    <row r="312" spans="1:10" ht="12.75">
      <c r="A312" s="7" t="s">
        <v>77</v>
      </c>
      <c r="B312" s="7" t="s">
        <v>82</v>
      </c>
      <c r="C312" s="7" t="s">
        <v>144</v>
      </c>
      <c r="D312" s="7" t="s">
        <v>303</v>
      </c>
      <c r="E312" s="132" t="s">
        <v>304</v>
      </c>
      <c r="F312" s="88">
        <v>200</v>
      </c>
      <c r="G312" s="110"/>
      <c r="H312" s="110"/>
      <c r="I312" s="110"/>
      <c r="J312" s="42"/>
    </row>
    <row r="313" spans="1:10" ht="12.75">
      <c r="A313" s="7" t="s">
        <v>77</v>
      </c>
      <c r="B313" s="7" t="s">
        <v>82</v>
      </c>
      <c r="C313" s="7" t="s">
        <v>144</v>
      </c>
      <c r="D313" s="7" t="s">
        <v>335</v>
      </c>
      <c r="E313" s="132" t="s">
        <v>336</v>
      </c>
      <c r="F313" s="88">
        <v>2</v>
      </c>
      <c r="G313" s="110"/>
      <c r="H313" s="110"/>
      <c r="I313" s="110"/>
      <c r="J313" s="42"/>
    </row>
    <row r="314" spans="1:10" ht="12.75">
      <c r="A314" s="7" t="s">
        <v>77</v>
      </c>
      <c r="B314" s="7" t="s">
        <v>82</v>
      </c>
      <c r="C314" s="7" t="s">
        <v>87</v>
      </c>
      <c r="D314" s="7"/>
      <c r="E314" s="132" t="s">
        <v>88</v>
      </c>
      <c r="F314" s="8">
        <f>F315</f>
        <v>6314.634</v>
      </c>
      <c r="G314" s="41"/>
      <c r="H314" s="41"/>
      <c r="I314" s="41"/>
      <c r="J314" s="42"/>
    </row>
    <row r="315" spans="1:10" ht="12.75">
      <c r="A315" s="7" t="s">
        <v>77</v>
      </c>
      <c r="B315" s="7" t="s">
        <v>82</v>
      </c>
      <c r="C315" s="7" t="s">
        <v>145</v>
      </c>
      <c r="D315" s="7"/>
      <c r="E315" s="132" t="s">
        <v>76</v>
      </c>
      <c r="F315" s="21">
        <f>F320+F316</f>
        <v>6314.634</v>
      </c>
      <c r="G315" s="111"/>
      <c r="H315" s="111"/>
      <c r="I315" s="111"/>
      <c r="J315" s="42"/>
    </row>
    <row r="316" spans="1:10" ht="22.5">
      <c r="A316" s="7" t="s">
        <v>77</v>
      </c>
      <c r="B316" s="7" t="s">
        <v>82</v>
      </c>
      <c r="C316" s="7" t="s">
        <v>199</v>
      </c>
      <c r="D316" s="7"/>
      <c r="E316" s="132" t="s">
        <v>198</v>
      </c>
      <c r="F316" s="21">
        <f>F317+F318+F319</f>
        <v>2851.671</v>
      </c>
      <c r="G316" s="111"/>
      <c r="H316" s="111"/>
      <c r="I316" s="111"/>
      <c r="J316" s="42"/>
    </row>
    <row r="317" spans="1:10" ht="12.75">
      <c r="A317" s="7" t="s">
        <v>77</v>
      </c>
      <c r="B317" s="7" t="s">
        <v>82</v>
      </c>
      <c r="C317" s="7" t="s">
        <v>199</v>
      </c>
      <c r="D317" s="7" t="s">
        <v>134</v>
      </c>
      <c r="E317" s="132" t="s">
        <v>332</v>
      </c>
      <c r="F317" s="88">
        <f>2781+22+11.671</f>
        <v>2814.671</v>
      </c>
      <c r="G317" s="110"/>
      <c r="H317" s="110"/>
      <c r="I317" s="110"/>
      <c r="J317" s="42"/>
    </row>
    <row r="318" spans="1:10" ht="12.75">
      <c r="A318" s="7" t="s">
        <v>77</v>
      </c>
      <c r="B318" s="7" t="s">
        <v>82</v>
      </c>
      <c r="C318" s="7" t="s">
        <v>199</v>
      </c>
      <c r="D318" s="7" t="s">
        <v>333</v>
      </c>
      <c r="E318" s="132" t="s">
        <v>334</v>
      </c>
      <c r="F318" s="88">
        <v>20</v>
      </c>
      <c r="G318" s="110"/>
      <c r="H318" s="110"/>
      <c r="I318" s="110"/>
      <c r="J318" s="42"/>
    </row>
    <row r="319" spans="1:10" ht="12.75">
      <c r="A319" s="7" t="s">
        <v>77</v>
      </c>
      <c r="B319" s="7" t="s">
        <v>82</v>
      </c>
      <c r="C319" s="7" t="s">
        <v>199</v>
      </c>
      <c r="D319" s="7" t="s">
        <v>335</v>
      </c>
      <c r="E319" s="132" t="s">
        <v>336</v>
      </c>
      <c r="F319" s="88">
        <f>7+10</f>
        <v>17</v>
      </c>
      <c r="G319" s="110"/>
      <c r="H319" s="110"/>
      <c r="I319" s="110"/>
      <c r="J319" s="42"/>
    </row>
    <row r="320" spans="1:10" ht="22.5">
      <c r="A320" s="7" t="s">
        <v>77</v>
      </c>
      <c r="B320" s="7" t="s">
        <v>82</v>
      </c>
      <c r="C320" s="7" t="s">
        <v>200</v>
      </c>
      <c r="D320" s="7"/>
      <c r="E320" s="132" t="s">
        <v>197</v>
      </c>
      <c r="F320" s="88">
        <f>F321+F323+F324+F322</f>
        <v>3462.963</v>
      </c>
      <c r="G320" s="110"/>
      <c r="H320" s="110"/>
      <c r="I320" s="110"/>
      <c r="J320" s="42"/>
    </row>
    <row r="321" spans="1:10" ht="12.75">
      <c r="A321" s="7" t="s">
        <v>77</v>
      </c>
      <c r="B321" s="7" t="s">
        <v>82</v>
      </c>
      <c r="C321" s="7" t="s">
        <v>200</v>
      </c>
      <c r="D321" s="7" t="s">
        <v>134</v>
      </c>
      <c r="E321" s="132" t="s">
        <v>139</v>
      </c>
      <c r="F321" s="88">
        <f>3205+16.7+150+41.963+78.3-100</f>
        <v>3391.963</v>
      </c>
      <c r="G321" s="110"/>
      <c r="H321" s="110">
        <v>-100</v>
      </c>
      <c r="I321" s="110"/>
      <c r="J321" s="42"/>
    </row>
    <row r="322" spans="1:10" ht="12.75">
      <c r="A322" s="7" t="s">
        <v>77</v>
      </c>
      <c r="B322" s="7" t="s">
        <v>82</v>
      </c>
      <c r="C322" s="7" t="s">
        <v>200</v>
      </c>
      <c r="D322" s="7" t="s">
        <v>303</v>
      </c>
      <c r="E322" s="132" t="s">
        <v>304</v>
      </c>
      <c r="F322" s="88">
        <v>20</v>
      </c>
      <c r="G322" s="110"/>
      <c r="H322" s="110"/>
      <c r="I322" s="110"/>
      <c r="J322" s="42"/>
    </row>
    <row r="323" spans="1:10" ht="12.75">
      <c r="A323" s="7" t="s">
        <v>77</v>
      </c>
      <c r="B323" s="7" t="s">
        <v>82</v>
      </c>
      <c r="C323" s="7" t="s">
        <v>200</v>
      </c>
      <c r="D323" s="7" t="s">
        <v>333</v>
      </c>
      <c r="E323" s="132" t="s">
        <v>334</v>
      </c>
      <c r="F323" s="88">
        <v>50</v>
      </c>
      <c r="G323" s="110"/>
      <c r="H323" s="110"/>
      <c r="I323" s="110"/>
      <c r="J323" s="42"/>
    </row>
    <row r="324" spans="1:10" ht="12.75">
      <c r="A324" s="7" t="s">
        <v>77</v>
      </c>
      <c r="B324" s="7" t="s">
        <v>82</v>
      </c>
      <c r="C324" s="7" t="s">
        <v>200</v>
      </c>
      <c r="D324" s="7" t="s">
        <v>335</v>
      </c>
      <c r="E324" s="132" t="s">
        <v>336</v>
      </c>
      <c r="F324" s="88">
        <v>1</v>
      </c>
      <c r="G324" s="110"/>
      <c r="H324" s="110"/>
      <c r="I324" s="110"/>
      <c r="J324" s="42"/>
    </row>
    <row r="325" spans="1:10" ht="12.75">
      <c r="A325" s="7" t="s">
        <v>77</v>
      </c>
      <c r="B325" s="7" t="s">
        <v>82</v>
      </c>
      <c r="C325" s="7" t="s">
        <v>422</v>
      </c>
      <c r="D325" s="7"/>
      <c r="E325" s="132" t="s">
        <v>423</v>
      </c>
      <c r="F325" s="88">
        <f>F326</f>
        <v>152</v>
      </c>
      <c r="G325" s="110"/>
      <c r="H325" s="110"/>
      <c r="I325" s="110"/>
      <c r="J325" s="42"/>
    </row>
    <row r="326" spans="1:10" ht="12.75">
      <c r="A326" s="7" t="s">
        <v>77</v>
      </c>
      <c r="B326" s="7" t="s">
        <v>82</v>
      </c>
      <c r="C326" s="7" t="s">
        <v>424</v>
      </c>
      <c r="D326" s="7"/>
      <c r="E326" s="132" t="s">
        <v>425</v>
      </c>
      <c r="F326" s="88">
        <f>F327</f>
        <v>152</v>
      </c>
      <c r="G326" s="110"/>
      <c r="H326" s="110"/>
      <c r="I326" s="110"/>
      <c r="J326" s="42"/>
    </row>
    <row r="327" spans="1:10" ht="22.5">
      <c r="A327" s="7" t="s">
        <v>77</v>
      </c>
      <c r="B327" s="7" t="s">
        <v>82</v>
      </c>
      <c r="C327" s="7" t="s">
        <v>426</v>
      </c>
      <c r="D327" s="7"/>
      <c r="E327" s="132" t="s">
        <v>427</v>
      </c>
      <c r="F327" s="88">
        <f>F328</f>
        <v>152</v>
      </c>
      <c r="G327" s="110"/>
      <c r="H327" s="110"/>
      <c r="I327" s="110"/>
      <c r="J327" s="42"/>
    </row>
    <row r="328" spans="1:10" ht="12.75">
      <c r="A328" s="7" t="s">
        <v>77</v>
      </c>
      <c r="B328" s="7" t="s">
        <v>82</v>
      </c>
      <c r="C328" s="7" t="s">
        <v>426</v>
      </c>
      <c r="D328" s="7" t="s">
        <v>134</v>
      </c>
      <c r="E328" s="132" t="s">
        <v>139</v>
      </c>
      <c r="F328" s="88">
        <f>152</f>
        <v>152</v>
      </c>
      <c r="G328" s="110"/>
      <c r="H328" s="110"/>
      <c r="I328" s="110"/>
      <c r="J328" s="42"/>
    </row>
    <row r="329" spans="1:10" ht="33.75">
      <c r="A329" s="7" t="s">
        <v>77</v>
      </c>
      <c r="B329" s="7" t="s">
        <v>82</v>
      </c>
      <c r="C329" s="7" t="s">
        <v>412</v>
      </c>
      <c r="D329" s="7"/>
      <c r="E329" s="132" t="s">
        <v>413</v>
      </c>
      <c r="F329" s="88">
        <f>F330+F331</f>
        <v>350</v>
      </c>
      <c r="G329" s="110"/>
      <c r="H329" s="110"/>
      <c r="I329" s="110"/>
      <c r="J329" s="42"/>
    </row>
    <row r="330" spans="1:10" ht="12.75">
      <c r="A330" s="7" t="s">
        <v>77</v>
      </c>
      <c r="B330" s="7" t="s">
        <v>82</v>
      </c>
      <c r="C330" s="7" t="s">
        <v>412</v>
      </c>
      <c r="D330" s="7" t="s">
        <v>303</v>
      </c>
      <c r="E330" s="132" t="s">
        <v>304</v>
      </c>
      <c r="F330" s="88">
        <v>43.7</v>
      </c>
      <c r="G330" s="110"/>
      <c r="H330" s="110"/>
      <c r="I330" s="110"/>
      <c r="J330" s="42"/>
    </row>
    <row r="331" spans="1:10" ht="12.75">
      <c r="A331" s="7" t="s">
        <v>77</v>
      </c>
      <c r="B331" s="7" t="s">
        <v>82</v>
      </c>
      <c r="C331" s="7" t="s">
        <v>412</v>
      </c>
      <c r="D331" s="7" t="s">
        <v>330</v>
      </c>
      <c r="E331" s="132" t="s">
        <v>331</v>
      </c>
      <c r="F331" s="88">
        <v>306.3</v>
      </c>
      <c r="G331" s="110"/>
      <c r="H331" s="110"/>
      <c r="I331" s="110"/>
      <c r="J331" s="42"/>
    </row>
    <row r="332" spans="1:10" s="23" customFormat="1" ht="18" customHeight="1">
      <c r="A332" s="15" t="s">
        <v>77</v>
      </c>
      <c r="B332" s="15" t="s">
        <v>56</v>
      </c>
      <c r="C332" s="15"/>
      <c r="D332" s="15"/>
      <c r="E332" s="125" t="s">
        <v>227</v>
      </c>
      <c r="F332" s="89">
        <f>F333+F336</f>
        <v>4378.471</v>
      </c>
      <c r="G332" s="113"/>
      <c r="H332" s="113"/>
      <c r="I332" s="113"/>
      <c r="J332" s="108"/>
    </row>
    <row r="333" spans="1:10" s="23" customFormat="1" ht="21" customHeight="1">
      <c r="A333" s="7" t="s">
        <v>77</v>
      </c>
      <c r="B333" s="7" t="s">
        <v>56</v>
      </c>
      <c r="C333" s="7" t="s">
        <v>122</v>
      </c>
      <c r="D333" s="7"/>
      <c r="E333" s="131" t="s">
        <v>146</v>
      </c>
      <c r="F333" s="89">
        <f>F334</f>
        <v>2297.4709999999995</v>
      </c>
      <c r="G333" s="113"/>
      <c r="H333" s="113"/>
      <c r="I333" s="113"/>
      <c r="J333" s="108"/>
    </row>
    <row r="334" spans="1:10" s="23" customFormat="1" ht="15" customHeight="1">
      <c r="A334" s="7" t="s">
        <v>77</v>
      </c>
      <c r="B334" s="7" t="s">
        <v>56</v>
      </c>
      <c r="C334" s="7" t="s">
        <v>126</v>
      </c>
      <c r="D334" s="7"/>
      <c r="E334" s="132" t="s">
        <v>29</v>
      </c>
      <c r="F334" s="89">
        <f>F335</f>
        <v>2297.4709999999995</v>
      </c>
      <c r="G334" s="113"/>
      <c r="H334" s="113"/>
      <c r="I334" s="113"/>
      <c r="J334" s="108"/>
    </row>
    <row r="335" spans="1:10" s="23" customFormat="1" ht="15" customHeight="1">
      <c r="A335" s="7" t="s">
        <v>77</v>
      </c>
      <c r="B335" s="7" t="s">
        <v>56</v>
      </c>
      <c r="C335" s="7" t="s">
        <v>126</v>
      </c>
      <c r="D335" s="7" t="s">
        <v>287</v>
      </c>
      <c r="E335" s="132" t="s">
        <v>123</v>
      </c>
      <c r="F335" s="87">
        <f>1660+520.2+30+60.2+27.071</f>
        <v>2297.4709999999995</v>
      </c>
      <c r="G335" s="114">
        <v>520.2</v>
      </c>
      <c r="H335" s="114"/>
      <c r="I335" s="110"/>
      <c r="J335" s="108"/>
    </row>
    <row r="336" spans="1:10" ht="33.75">
      <c r="A336" s="7" t="s">
        <v>77</v>
      </c>
      <c r="B336" s="7" t="s">
        <v>56</v>
      </c>
      <c r="C336" s="7" t="s">
        <v>107</v>
      </c>
      <c r="D336" s="7"/>
      <c r="E336" s="132" t="s">
        <v>160</v>
      </c>
      <c r="F336" s="87">
        <f>F337</f>
        <v>2081</v>
      </c>
      <c r="G336" s="114"/>
      <c r="H336" s="114"/>
      <c r="I336" s="114"/>
      <c r="J336" s="42"/>
    </row>
    <row r="337" spans="1:10" ht="12.75">
      <c r="A337" s="7" t="s">
        <v>77</v>
      </c>
      <c r="B337" s="7" t="s">
        <v>56</v>
      </c>
      <c r="C337" s="7" t="s">
        <v>163</v>
      </c>
      <c r="D337" s="7"/>
      <c r="E337" s="132" t="s">
        <v>76</v>
      </c>
      <c r="F337" s="88">
        <f>F338+F339+F340</f>
        <v>2081</v>
      </c>
      <c r="G337" s="110"/>
      <c r="H337" s="110"/>
      <c r="I337" s="110"/>
      <c r="J337" s="42"/>
    </row>
    <row r="338" spans="1:10" ht="12.75">
      <c r="A338" s="7" t="s">
        <v>77</v>
      </c>
      <c r="B338" s="7" t="s">
        <v>56</v>
      </c>
      <c r="C338" s="7" t="s">
        <v>163</v>
      </c>
      <c r="D338" s="7" t="s">
        <v>134</v>
      </c>
      <c r="E338" s="132" t="s">
        <v>338</v>
      </c>
      <c r="F338" s="88">
        <f>2003+20-20</f>
        <v>2003</v>
      </c>
      <c r="G338" s="110"/>
      <c r="H338" s="110"/>
      <c r="I338" s="110"/>
      <c r="J338" s="42"/>
    </row>
    <row r="339" spans="1:10" ht="12.75">
      <c r="A339" s="7" t="s">
        <v>77</v>
      </c>
      <c r="B339" s="7" t="s">
        <v>56</v>
      </c>
      <c r="C339" s="7" t="s">
        <v>163</v>
      </c>
      <c r="D339" s="7" t="s">
        <v>333</v>
      </c>
      <c r="E339" s="132" t="s">
        <v>334</v>
      </c>
      <c r="F339" s="88">
        <v>53</v>
      </c>
      <c r="G339" s="110"/>
      <c r="H339" s="110"/>
      <c r="I339" s="110"/>
      <c r="J339" s="42"/>
    </row>
    <row r="340" spans="1:10" ht="12.75">
      <c r="A340" s="7" t="s">
        <v>77</v>
      </c>
      <c r="B340" s="7" t="s">
        <v>56</v>
      </c>
      <c r="C340" s="7" t="s">
        <v>163</v>
      </c>
      <c r="D340" s="7" t="s">
        <v>335</v>
      </c>
      <c r="E340" s="132" t="s">
        <v>336</v>
      </c>
      <c r="F340" s="88">
        <f>5+20</f>
        <v>25</v>
      </c>
      <c r="G340" s="110"/>
      <c r="H340" s="110"/>
      <c r="I340" s="110"/>
      <c r="J340" s="42"/>
    </row>
    <row r="341" spans="1:10" ht="12.75">
      <c r="A341" s="7" t="s">
        <v>77</v>
      </c>
      <c r="B341" s="15" t="s">
        <v>222</v>
      </c>
      <c r="C341" s="15"/>
      <c r="D341" s="15"/>
      <c r="E341" s="126" t="s">
        <v>162</v>
      </c>
      <c r="F341" s="90">
        <f>F342</f>
        <v>744</v>
      </c>
      <c r="G341" s="115"/>
      <c r="H341" s="115"/>
      <c r="I341" s="115"/>
      <c r="J341" s="42"/>
    </row>
    <row r="342" spans="1:10" ht="12.75">
      <c r="A342" s="7" t="s">
        <v>77</v>
      </c>
      <c r="B342" s="15" t="s">
        <v>223</v>
      </c>
      <c r="C342" s="15"/>
      <c r="D342" s="15"/>
      <c r="E342" s="126" t="s">
        <v>224</v>
      </c>
      <c r="F342" s="88">
        <f>F343</f>
        <v>744</v>
      </c>
      <c r="G342" s="110"/>
      <c r="H342" s="110"/>
      <c r="I342" s="110"/>
      <c r="J342" s="42"/>
    </row>
    <row r="343" spans="1:10" ht="12.75">
      <c r="A343" s="7" t="s">
        <v>77</v>
      </c>
      <c r="B343" s="7" t="s">
        <v>223</v>
      </c>
      <c r="C343" s="12" t="s">
        <v>59</v>
      </c>
      <c r="D343" s="12"/>
      <c r="E343" s="131" t="s">
        <v>60</v>
      </c>
      <c r="F343" s="88">
        <f>F344</f>
        <v>744</v>
      </c>
      <c r="G343" s="110"/>
      <c r="H343" s="110"/>
      <c r="I343" s="110"/>
      <c r="J343" s="42"/>
    </row>
    <row r="344" spans="1:10" ht="12.75">
      <c r="A344" s="7" t="s">
        <v>77</v>
      </c>
      <c r="B344" s="7" t="s">
        <v>223</v>
      </c>
      <c r="C344" s="12" t="s">
        <v>161</v>
      </c>
      <c r="D344" s="12"/>
      <c r="E344" s="131" t="s">
        <v>61</v>
      </c>
      <c r="F344" s="88">
        <f>F345</f>
        <v>744</v>
      </c>
      <c r="G344" s="110"/>
      <c r="H344" s="110"/>
      <c r="I344" s="110"/>
      <c r="J344" s="42"/>
    </row>
    <row r="345" spans="1:10" ht="12.75">
      <c r="A345" s="7" t="s">
        <v>77</v>
      </c>
      <c r="B345" s="7" t="s">
        <v>223</v>
      </c>
      <c r="C345" s="12" t="s">
        <v>161</v>
      </c>
      <c r="D345" s="12" t="s">
        <v>303</v>
      </c>
      <c r="E345" s="131" t="s">
        <v>304</v>
      </c>
      <c r="F345" s="88">
        <f>700+44</f>
        <v>744</v>
      </c>
      <c r="G345" s="110"/>
      <c r="H345" s="110"/>
      <c r="I345" s="110"/>
      <c r="J345" s="42"/>
    </row>
    <row r="346" spans="1:10" ht="24" customHeight="1">
      <c r="A346" s="15" t="s">
        <v>89</v>
      </c>
      <c r="B346" s="15"/>
      <c r="C346" s="15"/>
      <c r="D346" s="15"/>
      <c r="E346" s="125" t="s">
        <v>347</v>
      </c>
      <c r="F346" s="16">
        <f>F347+F411</f>
        <v>149301.54510999995</v>
      </c>
      <c r="G346" s="40"/>
      <c r="H346" s="40"/>
      <c r="I346" s="40"/>
      <c r="J346" s="42"/>
    </row>
    <row r="347" spans="1:10" s="23" customFormat="1" ht="12.75">
      <c r="A347" s="15" t="s">
        <v>89</v>
      </c>
      <c r="B347" s="15" t="s">
        <v>46</v>
      </c>
      <c r="C347" s="15"/>
      <c r="D347" s="15"/>
      <c r="E347" s="126" t="s">
        <v>47</v>
      </c>
      <c r="F347" s="16">
        <f>F348+F360+F386+F390+F402</f>
        <v>147865.74510999996</v>
      </c>
      <c r="G347" s="40"/>
      <c r="H347" s="40"/>
      <c r="I347" s="40"/>
      <c r="J347" s="108"/>
    </row>
    <row r="348" spans="1:10" s="23" customFormat="1" ht="12.75">
      <c r="A348" s="15" t="s">
        <v>89</v>
      </c>
      <c r="B348" s="15" t="s">
        <v>90</v>
      </c>
      <c r="C348" s="15"/>
      <c r="D348" s="15"/>
      <c r="E348" s="126" t="s">
        <v>91</v>
      </c>
      <c r="F348" s="16">
        <f>F349+F353+F358</f>
        <v>34262.93199999999</v>
      </c>
      <c r="G348" s="40"/>
      <c r="H348" s="40"/>
      <c r="I348" s="40"/>
      <c r="J348" s="108"/>
    </row>
    <row r="349" spans="1:10" ht="12.75">
      <c r="A349" s="7" t="s">
        <v>89</v>
      </c>
      <c r="B349" s="7" t="s">
        <v>90</v>
      </c>
      <c r="C349" s="7" t="s">
        <v>103</v>
      </c>
      <c r="D349" s="7"/>
      <c r="E349" s="132" t="s">
        <v>104</v>
      </c>
      <c r="F349" s="8">
        <f>F350</f>
        <v>33653.189999999995</v>
      </c>
      <c r="G349" s="41"/>
      <c r="H349" s="41"/>
      <c r="I349" s="41"/>
      <c r="J349" s="42"/>
    </row>
    <row r="350" spans="1:10" ht="12.75">
      <c r="A350" s="7" t="s">
        <v>89</v>
      </c>
      <c r="B350" s="7" t="s">
        <v>90</v>
      </c>
      <c r="C350" s="7" t="s">
        <v>141</v>
      </c>
      <c r="D350" s="7"/>
      <c r="E350" s="132" t="s">
        <v>76</v>
      </c>
      <c r="F350" s="8">
        <f>F351+F352</f>
        <v>33653.189999999995</v>
      </c>
      <c r="G350" s="41"/>
      <c r="H350" s="41"/>
      <c r="I350" s="41"/>
      <c r="J350" s="42"/>
    </row>
    <row r="351" spans="1:10" ht="33.75">
      <c r="A351" s="7" t="s">
        <v>89</v>
      </c>
      <c r="B351" s="7" t="s">
        <v>90</v>
      </c>
      <c r="C351" s="7" t="s">
        <v>141</v>
      </c>
      <c r="D351" s="106" t="s">
        <v>328</v>
      </c>
      <c r="E351" s="137" t="s">
        <v>329</v>
      </c>
      <c r="F351" s="88">
        <f>32039-1000-196.2-500-544.828</f>
        <v>29797.971999999998</v>
      </c>
      <c r="G351" s="110">
        <v>-696.2</v>
      </c>
      <c r="H351" s="110"/>
      <c r="I351" s="110"/>
      <c r="J351" s="42"/>
    </row>
    <row r="352" spans="1:10" ht="12.75">
      <c r="A352" s="7" t="s">
        <v>89</v>
      </c>
      <c r="B352" s="7" t="s">
        <v>90</v>
      </c>
      <c r="C352" s="7" t="s">
        <v>141</v>
      </c>
      <c r="D352" s="106" t="s">
        <v>330</v>
      </c>
      <c r="E352" s="137" t="s">
        <v>331</v>
      </c>
      <c r="F352" s="88">
        <f>1107+1000+196.2+500-129.742+634.828+200+99.8+102.132+75+70</f>
        <v>3855.218</v>
      </c>
      <c r="G352" s="110">
        <v>696.2</v>
      </c>
      <c r="H352" s="110"/>
      <c r="I352" s="110"/>
      <c r="J352" s="42"/>
    </row>
    <row r="353" spans="1:10" ht="12.75">
      <c r="A353" s="7" t="s">
        <v>89</v>
      </c>
      <c r="B353" s="7" t="s">
        <v>90</v>
      </c>
      <c r="C353" s="7" t="s">
        <v>110</v>
      </c>
      <c r="D353" s="106"/>
      <c r="E353" s="132" t="s">
        <v>112</v>
      </c>
      <c r="F353" s="88">
        <f>F356+F354</f>
        <v>329.74199999999996</v>
      </c>
      <c r="G353" s="110"/>
      <c r="H353" s="110"/>
      <c r="I353" s="110"/>
      <c r="J353" s="42"/>
    </row>
    <row r="354" spans="1:10" ht="33.75">
      <c r="A354" s="7" t="s">
        <v>89</v>
      </c>
      <c r="B354" s="7" t="s">
        <v>90</v>
      </c>
      <c r="C354" s="7" t="s">
        <v>414</v>
      </c>
      <c r="D354" s="106"/>
      <c r="E354" s="131" t="s">
        <v>415</v>
      </c>
      <c r="F354" s="88">
        <f>F355</f>
        <v>200</v>
      </c>
      <c r="G354" s="110"/>
      <c r="H354" s="110"/>
      <c r="I354" s="110"/>
      <c r="J354" s="42"/>
    </row>
    <row r="355" spans="1:10" ht="12.75">
      <c r="A355" s="7" t="s">
        <v>89</v>
      </c>
      <c r="B355" s="7" t="s">
        <v>90</v>
      </c>
      <c r="C355" s="7" t="s">
        <v>414</v>
      </c>
      <c r="D355" s="106">
        <v>612</v>
      </c>
      <c r="E355" s="137" t="s">
        <v>331</v>
      </c>
      <c r="F355" s="88">
        <v>200</v>
      </c>
      <c r="G355" s="110"/>
      <c r="H355" s="110"/>
      <c r="I355" s="110"/>
      <c r="J355" s="42"/>
    </row>
    <row r="356" spans="1:10" ht="33.75">
      <c r="A356" s="7" t="s">
        <v>89</v>
      </c>
      <c r="B356" s="7" t="s">
        <v>90</v>
      </c>
      <c r="C356" s="7" t="s">
        <v>360</v>
      </c>
      <c r="D356" s="106"/>
      <c r="E356" s="131" t="s">
        <v>361</v>
      </c>
      <c r="F356" s="88">
        <f>F357</f>
        <v>129.742</v>
      </c>
      <c r="G356" s="110"/>
      <c r="H356" s="110"/>
      <c r="I356" s="110"/>
      <c r="J356" s="42"/>
    </row>
    <row r="357" spans="1:10" ht="12.75">
      <c r="A357" s="7" t="s">
        <v>89</v>
      </c>
      <c r="B357" s="7" t="s">
        <v>90</v>
      </c>
      <c r="C357" s="7" t="s">
        <v>360</v>
      </c>
      <c r="D357" s="106">
        <v>612</v>
      </c>
      <c r="E357" s="137" t="s">
        <v>331</v>
      </c>
      <c r="F357" s="88">
        <v>129.742</v>
      </c>
      <c r="G357" s="110"/>
      <c r="H357" s="110"/>
      <c r="I357" s="110"/>
      <c r="J357" s="42"/>
    </row>
    <row r="358" spans="1:10" ht="22.5">
      <c r="A358" s="7" t="s">
        <v>89</v>
      </c>
      <c r="B358" s="7" t="s">
        <v>90</v>
      </c>
      <c r="C358" s="7" t="s">
        <v>416</v>
      </c>
      <c r="D358" s="106"/>
      <c r="E358" s="137" t="s">
        <v>417</v>
      </c>
      <c r="F358" s="88">
        <f>F359</f>
        <v>280</v>
      </c>
      <c r="G358" s="110"/>
      <c r="H358" s="110"/>
      <c r="I358" s="110"/>
      <c r="J358" s="42"/>
    </row>
    <row r="359" spans="1:10" ht="12.75">
      <c r="A359" s="7" t="s">
        <v>89</v>
      </c>
      <c r="B359" s="7" t="s">
        <v>90</v>
      </c>
      <c r="C359" s="7" t="s">
        <v>416</v>
      </c>
      <c r="D359" s="106">
        <v>612</v>
      </c>
      <c r="E359" s="137" t="s">
        <v>331</v>
      </c>
      <c r="F359" s="88">
        <v>280</v>
      </c>
      <c r="G359" s="110"/>
      <c r="H359" s="110"/>
      <c r="I359" s="110"/>
      <c r="J359" s="42"/>
    </row>
    <row r="360" spans="1:10" s="23" customFormat="1" ht="12.75">
      <c r="A360" s="15" t="s">
        <v>89</v>
      </c>
      <c r="B360" s="15" t="s">
        <v>78</v>
      </c>
      <c r="C360" s="15"/>
      <c r="D360" s="15"/>
      <c r="E360" s="126" t="s">
        <v>79</v>
      </c>
      <c r="F360" s="90">
        <f>F361+F365+F372+F369</f>
        <v>101643.36410999998</v>
      </c>
      <c r="G360" s="115"/>
      <c r="H360" s="115"/>
      <c r="I360" s="115"/>
      <c r="J360" s="108"/>
    </row>
    <row r="361" spans="1:10" ht="12.75">
      <c r="A361" s="7" t="s">
        <v>89</v>
      </c>
      <c r="B361" s="7" t="s">
        <v>78</v>
      </c>
      <c r="C361" s="7" t="s">
        <v>105</v>
      </c>
      <c r="D361" s="7"/>
      <c r="E361" s="132" t="s">
        <v>106</v>
      </c>
      <c r="F361" s="87">
        <f>F362</f>
        <v>27144.231999999996</v>
      </c>
      <c r="G361" s="114"/>
      <c r="H361" s="114"/>
      <c r="I361" s="114"/>
      <c r="J361" s="42"/>
    </row>
    <row r="362" spans="1:10" ht="22.5">
      <c r="A362" s="7" t="s">
        <v>89</v>
      </c>
      <c r="B362" s="7" t="s">
        <v>78</v>
      </c>
      <c r="C362" s="7" t="s">
        <v>151</v>
      </c>
      <c r="D362" s="7"/>
      <c r="E362" s="132" t="s">
        <v>152</v>
      </c>
      <c r="F362" s="87">
        <f>F363+F364</f>
        <v>27144.231999999996</v>
      </c>
      <c r="G362" s="114"/>
      <c r="H362" s="114"/>
      <c r="I362" s="114"/>
      <c r="J362" s="42"/>
    </row>
    <row r="363" spans="1:10" ht="33.75">
      <c r="A363" s="7" t="s">
        <v>89</v>
      </c>
      <c r="B363" s="7" t="s">
        <v>78</v>
      </c>
      <c r="C363" s="7" t="s">
        <v>151</v>
      </c>
      <c r="D363" s="106" t="s">
        <v>328</v>
      </c>
      <c r="E363" s="137" t="s">
        <v>329</v>
      </c>
      <c r="F363" s="88">
        <f>23059-600-464.9-500-653.86+83.42+300</f>
        <v>21223.659999999996</v>
      </c>
      <c r="G363" s="110">
        <v>-964.9</v>
      </c>
      <c r="H363" s="110"/>
      <c r="I363" s="110"/>
      <c r="J363" s="42"/>
    </row>
    <row r="364" spans="1:10" ht="12.75">
      <c r="A364" s="7" t="s">
        <v>89</v>
      </c>
      <c r="B364" s="7" t="s">
        <v>78</v>
      </c>
      <c r="C364" s="7" t="s">
        <v>151</v>
      </c>
      <c r="D364" s="106" t="s">
        <v>330</v>
      </c>
      <c r="E364" s="137" t="s">
        <v>331</v>
      </c>
      <c r="F364" s="88">
        <f>2794+600+464.9+500-111.758+863.86+340+42.619+150+125+83.3-70+80+58.651</f>
        <v>5920.571999999999</v>
      </c>
      <c r="G364" s="110">
        <v>964.9</v>
      </c>
      <c r="H364" s="110">
        <v>58.651</v>
      </c>
      <c r="I364" s="110"/>
      <c r="J364" s="42"/>
    </row>
    <row r="365" spans="1:10" ht="12.75">
      <c r="A365" s="8">
        <v>575</v>
      </c>
      <c r="B365" s="7" t="s">
        <v>78</v>
      </c>
      <c r="C365" s="8">
        <v>4230000</v>
      </c>
      <c r="D365" s="8"/>
      <c r="E365" s="132" t="s">
        <v>81</v>
      </c>
      <c r="F365" s="8">
        <f>F366</f>
        <v>3687.5</v>
      </c>
      <c r="G365" s="41"/>
      <c r="H365" s="41"/>
      <c r="I365" s="41"/>
      <c r="J365" s="42"/>
    </row>
    <row r="366" spans="1:10" ht="12.75">
      <c r="A366" s="8">
        <v>575</v>
      </c>
      <c r="B366" s="7" t="s">
        <v>78</v>
      </c>
      <c r="C366" s="8">
        <v>4239900</v>
      </c>
      <c r="D366" s="8"/>
      <c r="E366" s="132" t="s">
        <v>76</v>
      </c>
      <c r="F366" s="21">
        <f>F367+F368</f>
        <v>3687.5</v>
      </c>
      <c r="G366" s="111"/>
      <c r="H366" s="111"/>
      <c r="I366" s="111"/>
      <c r="J366" s="42"/>
    </row>
    <row r="367" spans="1:10" ht="33.75">
      <c r="A367" s="8">
        <v>575</v>
      </c>
      <c r="B367" s="7" t="s">
        <v>78</v>
      </c>
      <c r="C367" s="8">
        <v>4239900</v>
      </c>
      <c r="D367" s="106" t="s">
        <v>328</v>
      </c>
      <c r="E367" s="137" t="s">
        <v>329</v>
      </c>
      <c r="F367" s="88">
        <f>3538-50</f>
        <v>3488</v>
      </c>
      <c r="G367" s="110"/>
      <c r="H367" s="110"/>
      <c r="I367" s="110"/>
      <c r="J367" s="42"/>
    </row>
    <row r="368" spans="1:10" ht="12.75">
      <c r="A368" s="8">
        <v>575</v>
      </c>
      <c r="B368" s="7" t="s">
        <v>78</v>
      </c>
      <c r="C368" s="8">
        <v>4239900</v>
      </c>
      <c r="D368" s="106" t="s">
        <v>330</v>
      </c>
      <c r="E368" s="137" t="s">
        <v>331</v>
      </c>
      <c r="F368" s="88">
        <f>148+50-58.5+60</f>
        <v>199.5</v>
      </c>
      <c r="G368" s="110"/>
      <c r="H368" s="110"/>
      <c r="I368" s="110"/>
      <c r="J368" s="42"/>
    </row>
    <row r="369" spans="1:10" ht="12.75">
      <c r="A369" s="8">
        <v>575</v>
      </c>
      <c r="B369" s="7" t="s">
        <v>78</v>
      </c>
      <c r="C369" s="8">
        <v>4360000</v>
      </c>
      <c r="D369" s="106"/>
      <c r="E369" s="137" t="s">
        <v>395</v>
      </c>
      <c r="F369" s="88">
        <f>F370</f>
        <v>2710.8</v>
      </c>
      <c r="G369" s="110"/>
      <c r="H369" s="110"/>
      <c r="I369" s="110"/>
      <c r="J369" s="42"/>
    </row>
    <row r="370" spans="1:10" ht="12.75">
      <c r="A370" s="8">
        <v>575</v>
      </c>
      <c r="B370" s="7" t="s">
        <v>78</v>
      </c>
      <c r="C370" s="8">
        <v>4362100</v>
      </c>
      <c r="D370" s="106"/>
      <c r="E370" s="137" t="s">
        <v>394</v>
      </c>
      <c r="F370" s="88">
        <f>F371</f>
        <v>2710.8</v>
      </c>
      <c r="G370" s="110"/>
      <c r="H370" s="110"/>
      <c r="I370" s="110"/>
      <c r="J370" s="42"/>
    </row>
    <row r="371" spans="1:10" ht="12.75">
      <c r="A371" s="8">
        <v>575</v>
      </c>
      <c r="B371" s="7" t="s">
        <v>78</v>
      </c>
      <c r="C371" s="8">
        <v>4362100</v>
      </c>
      <c r="D371" s="106">
        <v>244</v>
      </c>
      <c r="E371" s="137" t="s">
        <v>331</v>
      </c>
      <c r="F371" s="88">
        <f>2710.8</f>
        <v>2710.8</v>
      </c>
      <c r="G371" s="110"/>
      <c r="H371" s="110"/>
      <c r="I371" s="110"/>
      <c r="J371" s="42"/>
    </row>
    <row r="372" spans="1:10" ht="12.75">
      <c r="A372" s="8">
        <v>575</v>
      </c>
      <c r="B372" s="7" t="s">
        <v>78</v>
      </c>
      <c r="C372" s="8">
        <v>5200000</v>
      </c>
      <c r="D372" s="8"/>
      <c r="E372" s="132" t="s">
        <v>112</v>
      </c>
      <c r="F372" s="87">
        <f>F373+F377+F379+F384+F375+F382</f>
        <v>68100.83210999999</v>
      </c>
      <c r="G372" s="114"/>
      <c r="H372" s="114"/>
      <c r="I372" s="114"/>
      <c r="J372" s="42"/>
    </row>
    <row r="373" spans="1:10" ht="22.5">
      <c r="A373" s="8">
        <v>575</v>
      </c>
      <c r="B373" s="7" t="s">
        <v>78</v>
      </c>
      <c r="C373" s="8">
        <v>5200900</v>
      </c>
      <c r="D373" s="8"/>
      <c r="E373" s="132" t="s">
        <v>153</v>
      </c>
      <c r="F373" s="88">
        <f>F374</f>
        <v>1032.47411</v>
      </c>
      <c r="G373" s="110"/>
      <c r="H373" s="110"/>
      <c r="I373" s="110"/>
      <c r="J373" s="42"/>
    </row>
    <row r="374" spans="1:10" ht="12.75">
      <c r="A374" s="8">
        <v>575</v>
      </c>
      <c r="B374" s="7" t="s">
        <v>78</v>
      </c>
      <c r="C374" s="8">
        <v>5200900</v>
      </c>
      <c r="D374" s="38" t="s">
        <v>330</v>
      </c>
      <c r="E374" s="137" t="s">
        <v>331</v>
      </c>
      <c r="F374" s="88">
        <f>1027.2-99+104.27411</f>
        <v>1032.47411</v>
      </c>
      <c r="G374" s="110"/>
      <c r="H374" s="110"/>
      <c r="I374" s="110"/>
      <c r="J374" s="42"/>
    </row>
    <row r="375" spans="1:10" ht="45">
      <c r="A375" s="8">
        <v>575</v>
      </c>
      <c r="B375" s="7" t="s">
        <v>78</v>
      </c>
      <c r="C375" s="8">
        <v>5204600</v>
      </c>
      <c r="D375" s="38"/>
      <c r="E375" s="137" t="s">
        <v>396</v>
      </c>
      <c r="F375" s="88">
        <f>F376</f>
        <v>1201.5</v>
      </c>
      <c r="G375" s="110"/>
      <c r="H375" s="110"/>
      <c r="I375" s="110"/>
      <c r="J375" s="42"/>
    </row>
    <row r="376" spans="1:10" ht="33.75">
      <c r="A376" s="8">
        <v>575</v>
      </c>
      <c r="B376" s="7" t="s">
        <v>78</v>
      </c>
      <c r="C376" s="8">
        <v>5204600</v>
      </c>
      <c r="D376" s="38" t="s">
        <v>328</v>
      </c>
      <c r="E376" s="137" t="s">
        <v>329</v>
      </c>
      <c r="F376" s="88">
        <v>1201.5</v>
      </c>
      <c r="G376" s="110"/>
      <c r="H376" s="110"/>
      <c r="I376" s="110"/>
      <c r="J376" s="42"/>
    </row>
    <row r="377" spans="1:10" ht="22.5">
      <c r="A377" s="8">
        <v>575</v>
      </c>
      <c r="B377" s="7" t="s">
        <v>78</v>
      </c>
      <c r="C377" s="8">
        <v>5206300</v>
      </c>
      <c r="D377" s="8"/>
      <c r="E377" s="132" t="s">
        <v>386</v>
      </c>
      <c r="F377" s="88">
        <f>F378</f>
        <v>1607</v>
      </c>
      <c r="G377" s="110"/>
      <c r="H377" s="110"/>
      <c r="I377" s="110"/>
      <c r="J377" s="42"/>
    </row>
    <row r="378" spans="1:10" ht="33.75">
      <c r="A378" s="8">
        <v>575</v>
      </c>
      <c r="B378" s="7" t="s">
        <v>78</v>
      </c>
      <c r="C378" s="8">
        <v>5206300</v>
      </c>
      <c r="D378" s="8">
        <v>611</v>
      </c>
      <c r="E378" s="137" t="s">
        <v>329</v>
      </c>
      <c r="F378" s="88">
        <v>1607</v>
      </c>
      <c r="G378" s="110"/>
      <c r="H378" s="110"/>
      <c r="I378" s="110"/>
      <c r="J378" s="42"/>
    </row>
    <row r="379" spans="1:10" ht="45">
      <c r="A379" s="8">
        <v>575</v>
      </c>
      <c r="B379" s="7" t="s">
        <v>78</v>
      </c>
      <c r="C379" s="8">
        <v>5206600</v>
      </c>
      <c r="D379" s="7"/>
      <c r="E379" s="132" t="s">
        <v>253</v>
      </c>
      <c r="F379" s="88">
        <f>F380+F381</f>
        <v>63218.2</v>
      </c>
      <c r="G379" s="110"/>
      <c r="H379" s="110"/>
      <c r="I379" s="110"/>
      <c r="J379" s="42"/>
    </row>
    <row r="380" spans="1:10" ht="33.75">
      <c r="A380" s="8">
        <v>575</v>
      </c>
      <c r="B380" s="7" t="s">
        <v>78</v>
      </c>
      <c r="C380" s="8">
        <v>5206600</v>
      </c>
      <c r="D380" s="106" t="s">
        <v>328</v>
      </c>
      <c r="E380" s="137" t="s">
        <v>329</v>
      </c>
      <c r="F380" s="88">
        <f>58954-2085+5392.2+957</f>
        <v>63218.2</v>
      </c>
      <c r="G380" s="110"/>
      <c r="H380" s="110">
        <v>957</v>
      </c>
      <c r="I380" s="110"/>
      <c r="J380" s="42"/>
    </row>
    <row r="381" spans="1:10" ht="12.75">
      <c r="A381" s="8">
        <v>575</v>
      </c>
      <c r="B381" s="7" t="s">
        <v>78</v>
      </c>
      <c r="C381" s="8">
        <v>5206600</v>
      </c>
      <c r="D381" s="106" t="s">
        <v>330</v>
      </c>
      <c r="E381" s="137" t="s">
        <v>331</v>
      </c>
      <c r="F381" s="88">
        <f>2085-2085</f>
        <v>0</v>
      </c>
      <c r="G381" s="110"/>
      <c r="H381" s="110"/>
      <c r="I381" s="110"/>
      <c r="J381" s="42"/>
    </row>
    <row r="382" spans="1:10" ht="33.75">
      <c r="A382" s="8">
        <v>575</v>
      </c>
      <c r="B382" s="7" t="s">
        <v>78</v>
      </c>
      <c r="C382" s="7" t="s">
        <v>414</v>
      </c>
      <c r="D382" s="106"/>
      <c r="E382" s="131" t="s">
        <v>415</v>
      </c>
      <c r="F382" s="88">
        <f>F383</f>
        <v>871.4</v>
      </c>
      <c r="G382" s="110"/>
      <c r="H382" s="110"/>
      <c r="I382" s="110"/>
      <c r="J382" s="42"/>
    </row>
    <row r="383" spans="1:10" ht="12.75">
      <c r="A383" s="8">
        <v>575</v>
      </c>
      <c r="B383" s="7" t="s">
        <v>78</v>
      </c>
      <c r="C383" s="7" t="s">
        <v>414</v>
      </c>
      <c r="D383" s="106">
        <v>612</v>
      </c>
      <c r="E383" s="137" t="s">
        <v>331</v>
      </c>
      <c r="F383" s="88">
        <v>871.4</v>
      </c>
      <c r="G383" s="110"/>
      <c r="H383" s="110"/>
      <c r="I383" s="110"/>
      <c r="J383" s="42"/>
    </row>
    <row r="384" spans="1:10" ht="33.75">
      <c r="A384" s="8">
        <v>575</v>
      </c>
      <c r="B384" s="7" t="s">
        <v>78</v>
      </c>
      <c r="C384" s="8">
        <v>5209500</v>
      </c>
      <c r="D384" s="106"/>
      <c r="E384" s="131" t="s">
        <v>361</v>
      </c>
      <c r="F384" s="88">
        <f>F385</f>
        <v>170.25799999999998</v>
      </c>
      <c r="G384" s="110"/>
      <c r="H384" s="110"/>
      <c r="I384" s="110"/>
      <c r="J384" s="42"/>
    </row>
    <row r="385" spans="1:10" ht="12.75">
      <c r="A385" s="8">
        <v>575</v>
      </c>
      <c r="B385" s="7" t="s">
        <v>78</v>
      </c>
      <c r="C385" s="8">
        <v>5209500</v>
      </c>
      <c r="D385" s="106">
        <v>612</v>
      </c>
      <c r="E385" s="137" t="s">
        <v>331</v>
      </c>
      <c r="F385" s="88">
        <f>111.758+58.5</f>
        <v>170.25799999999998</v>
      </c>
      <c r="G385" s="110"/>
      <c r="H385" s="110"/>
      <c r="I385" s="110"/>
      <c r="J385" s="42"/>
    </row>
    <row r="386" spans="1:10" s="23" customFormat="1" ht="22.5">
      <c r="A386" s="16">
        <v>575</v>
      </c>
      <c r="B386" s="15" t="s">
        <v>100</v>
      </c>
      <c r="C386" s="16"/>
      <c r="D386" s="16"/>
      <c r="E386" s="126" t="s">
        <v>228</v>
      </c>
      <c r="F386" s="89">
        <f>F387</f>
        <v>220</v>
      </c>
      <c r="G386" s="113"/>
      <c r="H386" s="113"/>
      <c r="I386" s="113"/>
      <c r="J386" s="108"/>
    </row>
    <row r="387" spans="1:10" ht="12.75">
      <c r="A387" s="8">
        <v>575</v>
      </c>
      <c r="B387" s="7" t="s">
        <v>100</v>
      </c>
      <c r="C387" s="8">
        <v>4290000</v>
      </c>
      <c r="D387" s="8"/>
      <c r="E387" s="132" t="s">
        <v>93</v>
      </c>
      <c r="F387" s="87">
        <f>F388</f>
        <v>220</v>
      </c>
      <c r="G387" s="114"/>
      <c r="H387" s="114"/>
      <c r="I387" s="114"/>
      <c r="J387" s="42"/>
    </row>
    <row r="388" spans="1:10" ht="12.75">
      <c r="A388" s="8">
        <v>575</v>
      </c>
      <c r="B388" s="7" t="s">
        <v>100</v>
      </c>
      <c r="C388" s="8">
        <v>4297800</v>
      </c>
      <c r="D388" s="8"/>
      <c r="E388" s="132" t="s">
        <v>94</v>
      </c>
      <c r="F388" s="88">
        <f>F389</f>
        <v>220</v>
      </c>
      <c r="G388" s="110"/>
      <c r="H388" s="110"/>
      <c r="I388" s="110"/>
      <c r="J388" s="42"/>
    </row>
    <row r="389" spans="1:10" ht="12" customHeight="1">
      <c r="A389" s="8">
        <v>575</v>
      </c>
      <c r="B389" s="7" t="s">
        <v>100</v>
      </c>
      <c r="C389" s="8">
        <v>4297800</v>
      </c>
      <c r="D389" s="7" t="s">
        <v>303</v>
      </c>
      <c r="E389" s="131" t="s">
        <v>304</v>
      </c>
      <c r="F389" s="88">
        <f>200+20</f>
        <v>220</v>
      </c>
      <c r="G389" s="110"/>
      <c r="H389" s="110">
        <v>20</v>
      </c>
      <c r="I389" s="110"/>
      <c r="J389" s="42"/>
    </row>
    <row r="390" spans="1:10" s="23" customFormat="1" ht="12.75">
      <c r="A390" s="16">
        <v>575</v>
      </c>
      <c r="B390" s="15" t="s">
        <v>48</v>
      </c>
      <c r="C390" s="16"/>
      <c r="D390" s="16"/>
      <c r="E390" s="126" t="s">
        <v>49</v>
      </c>
      <c r="F390" s="89">
        <f>F391+F395+F399</f>
        <v>1407.449</v>
      </c>
      <c r="G390" s="113"/>
      <c r="H390" s="113"/>
      <c r="I390" s="113"/>
      <c r="J390" s="108"/>
    </row>
    <row r="391" spans="1:10" ht="12.75">
      <c r="A391" s="8">
        <v>575</v>
      </c>
      <c r="B391" s="7" t="s">
        <v>48</v>
      </c>
      <c r="C391" s="8">
        <v>4310000</v>
      </c>
      <c r="D391" s="8"/>
      <c r="E391" s="132" t="s">
        <v>51</v>
      </c>
      <c r="F391" s="87">
        <f>F392</f>
        <v>150</v>
      </c>
      <c r="G391" s="114"/>
      <c r="H391" s="114"/>
      <c r="I391" s="114"/>
      <c r="J391" s="42"/>
    </row>
    <row r="392" spans="1:10" ht="12.75">
      <c r="A392" s="8">
        <v>575</v>
      </c>
      <c r="B392" s="7" t="s">
        <v>48</v>
      </c>
      <c r="C392" s="8">
        <v>4310100</v>
      </c>
      <c r="D392" s="8"/>
      <c r="E392" s="132" t="s">
        <v>52</v>
      </c>
      <c r="F392" s="88">
        <f>F393+F394</f>
        <v>150</v>
      </c>
      <c r="G392" s="110"/>
      <c r="H392" s="110"/>
      <c r="I392" s="110"/>
      <c r="J392" s="42"/>
    </row>
    <row r="393" spans="1:10" ht="12.75">
      <c r="A393" s="8">
        <v>575</v>
      </c>
      <c r="B393" s="7" t="s">
        <v>48</v>
      </c>
      <c r="C393" s="8">
        <v>4310100</v>
      </c>
      <c r="D393" s="7" t="s">
        <v>303</v>
      </c>
      <c r="E393" s="131" t="s">
        <v>304</v>
      </c>
      <c r="F393" s="88">
        <f>150-6.25-143.75</f>
        <v>0</v>
      </c>
      <c r="G393" s="110"/>
      <c r="H393" s="110"/>
      <c r="I393" s="110"/>
      <c r="J393" s="42"/>
    </row>
    <row r="394" spans="1:10" ht="12.75">
      <c r="A394" s="8">
        <v>575</v>
      </c>
      <c r="B394" s="7" t="s">
        <v>48</v>
      </c>
      <c r="C394" s="8">
        <v>4310100</v>
      </c>
      <c r="D394" s="7" t="s">
        <v>330</v>
      </c>
      <c r="E394" s="131" t="s">
        <v>331</v>
      </c>
      <c r="F394" s="88">
        <f>6.25+143.75</f>
        <v>150</v>
      </c>
      <c r="G394" s="110"/>
      <c r="H394" s="110"/>
      <c r="I394" s="110"/>
      <c r="J394" s="42"/>
    </row>
    <row r="395" spans="1:10" ht="12.75">
      <c r="A395" s="8">
        <v>575</v>
      </c>
      <c r="B395" s="7" t="s">
        <v>48</v>
      </c>
      <c r="C395" s="8">
        <v>4320000</v>
      </c>
      <c r="D395" s="8"/>
      <c r="E395" s="132" t="s">
        <v>158</v>
      </c>
      <c r="F395" s="8">
        <f>F396</f>
        <v>171.349</v>
      </c>
      <c r="G395" s="41"/>
      <c r="H395" s="41"/>
      <c r="I395" s="41"/>
      <c r="J395" s="42"/>
    </row>
    <row r="396" spans="1:10" ht="12.75" customHeight="1">
      <c r="A396" s="8">
        <v>575</v>
      </c>
      <c r="B396" s="7" t="s">
        <v>48</v>
      </c>
      <c r="C396" s="8">
        <v>4320200</v>
      </c>
      <c r="D396" s="8"/>
      <c r="E396" s="132" t="s">
        <v>398</v>
      </c>
      <c r="F396" s="21">
        <f>F397+F398</f>
        <v>171.349</v>
      </c>
      <c r="G396" s="111"/>
      <c r="H396" s="111"/>
      <c r="I396" s="111"/>
      <c r="J396" s="42"/>
    </row>
    <row r="397" spans="1:10" ht="12.75">
      <c r="A397" s="8">
        <v>575</v>
      </c>
      <c r="B397" s="7" t="s">
        <v>48</v>
      </c>
      <c r="C397" s="8">
        <v>4320200</v>
      </c>
      <c r="D397" s="7" t="s">
        <v>303</v>
      </c>
      <c r="E397" s="131" t="s">
        <v>304</v>
      </c>
      <c r="F397" s="88">
        <f>250-191.93-57.458</f>
        <v>0.6119999999999948</v>
      </c>
      <c r="G397" s="110"/>
      <c r="H397" s="110">
        <v>-57.458</v>
      </c>
      <c r="I397" s="110"/>
      <c r="J397" s="42"/>
    </row>
    <row r="398" spans="1:10" ht="33.75">
      <c r="A398" s="8">
        <v>575</v>
      </c>
      <c r="B398" s="7" t="s">
        <v>48</v>
      </c>
      <c r="C398" s="8">
        <v>4320200</v>
      </c>
      <c r="D398" s="7" t="s">
        <v>328</v>
      </c>
      <c r="E398" s="137" t="s">
        <v>329</v>
      </c>
      <c r="F398" s="88">
        <f>191.93-14.71744-6.46956-0.006</f>
        <v>170.737</v>
      </c>
      <c r="G398" s="110"/>
      <c r="H398" s="110">
        <f>-14.71744-0.006-6.46956</f>
        <v>-21.193</v>
      </c>
      <c r="I398" s="110"/>
      <c r="J398" s="42"/>
    </row>
    <row r="399" spans="1:10" ht="12.75">
      <c r="A399" s="8">
        <v>575</v>
      </c>
      <c r="B399" s="7" t="s">
        <v>48</v>
      </c>
      <c r="C399" s="8">
        <v>5204700</v>
      </c>
      <c r="D399" s="7"/>
      <c r="E399" s="131" t="s">
        <v>397</v>
      </c>
      <c r="F399" s="88">
        <f>F401+F400</f>
        <v>1086.1000000000001</v>
      </c>
      <c r="G399" s="110"/>
      <c r="H399" s="110"/>
      <c r="I399" s="110"/>
      <c r="J399" s="42"/>
    </row>
    <row r="400" spans="1:10" ht="12.75">
      <c r="A400" s="8">
        <v>575</v>
      </c>
      <c r="B400" s="7" t="s">
        <v>48</v>
      </c>
      <c r="C400" s="8">
        <v>5204700</v>
      </c>
      <c r="D400" s="7" t="s">
        <v>303</v>
      </c>
      <c r="E400" s="131" t="s">
        <v>304</v>
      </c>
      <c r="F400" s="88">
        <v>17.788</v>
      </c>
      <c r="G400" s="110"/>
      <c r="H400" s="110"/>
      <c r="I400" s="110"/>
      <c r="J400" s="42"/>
    </row>
    <row r="401" spans="1:10" ht="33.75">
      <c r="A401" s="8">
        <v>575</v>
      </c>
      <c r="B401" s="7" t="s">
        <v>48</v>
      </c>
      <c r="C401" s="8">
        <v>5204700</v>
      </c>
      <c r="D401" s="7" t="s">
        <v>328</v>
      </c>
      <c r="E401" s="137" t="s">
        <v>329</v>
      </c>
      <c r="F401" s="88">
        <f>1041.112+27.2</f>
        <v>1068.3120000000001</v>
      </c>
      <c r="G401" s="110"/>
      <c r="H401" s="110">
        <v>27.2</v>
      </c>
      <c r="I401" s="110"/>
      <c r="J401" s="42"/>
    </row>
    <row r="402" spans="1:10" s="23" customFormat="1" ht="12.75">
      <c r="A402" s="16">
        <v>575</v>
      </c>
      <c r="B402" s="15" t="s">
        <v>53</v>
      </c>
      <c r="C402" s="16"/>
      <c r="D402" s="16"/>
      <c r="E402" s="126" t="s">
        <v>54</v>
      </c>
      <c r="F402" s="89">
        <f>F403+F406</f>
        <v>10332</v>
      </c>
      <c r="G402" s="113"/>
      <c r="H402" s="113"/>
      <c r="I402" s="113"/>
      <c r="J402" s="108"/>
    </row>
    <row r="403" spans="1:10" ht="33.75">
      <c r="A403" s="8">
        <v>575</v>
      </c>
      <c r="B403" s="7" t="s">
        <v>53</v>
      </c>
      <c r="C403" s="7" t="s">
        <v>122</v>
      </c>
      <c r="D403" s="8"/>
      <c r="E403" s="131" t="s">
        <v>146</v>
      </c>
      <c r="F403" s="87">
        <f>F404</f>
        <v>989.3</v>
      </c>
      <c r="G403" s="114"/>
      <c r="H403" s="114"/>
      <c r="I403" s="114"/>
      <c r="J403" s="42"/>
    </row>
    <row r="404" spans="1:10" ht="12.75">
      <c r="A404" s="8">
        <v>575</v>
      </c>
      <c r="B404" s="7" t="s">
        <v>53</v>
      </c>
      <c r="C404" s="7" t="s">
        <v>126</v>
      </c>
      <c r="D404" s="8"/>
      <c r="E404" s="132" t="s">
        <v>29</v>
      </c>
      <c r="F404" s="87">
        <f>F405</f>
        <v>989.3</v>
      </c>
      <c r="G404" s="114"/>
      <c r="H404" s="114"/>
      <c r="I404" s="114"/>
      <c r="J404" s="42"/>
    </row>
    <row r="405" spans="1:10" ht="12.75">
      <c r="A405" s="8">
        <v>575</v>
      </c>
      <c r="B405" s="7" t="s">
        <v>53</v>
      </c>
      <c r="C405" s="7" t="s">
        <v>126</v>
      </c>
      <c r="D405" s="7" t="s">
        <v>287</v>
      </c>
      <c r="E405" s="132" t="s">
        <v>119</v>
      </c>
      <c r="F405" s="87">
        <f>1343-353.7</f>
        <v>989.3</v>
      </c>
      <c r="G405" s="114"/>
      <c r="H405" s="114"/>
      <c r="I405" s="110"/>
      <c r="J405" s="42"/>
    </row>
    <row r="406" spans="1:10" ht="33.75">
      <c r="A406" s="8">
        <v>575</v>
      </c>
      <c r="B406" s="7" t="s">
        <v>53</v>
      </c>
      <c r="C406" s="8">
        <v>4520000</v>
      </c>
      <c r="D406" s="8"/>
      <c r="E406" s="132" t="s">
        <v>160</v>
      </c>
      <c r="F406" s="87">
        <f>F407</f>
        <v>9342.7</v>
      </c>
      <c r="G406" s="114"/>
      <c r="H406" s="114"/>
      <c r="I406" s="114"/>
      <c r="J406" s="42"/>
    </row>
    <row r="407" spans="1:10" ht="12.75">
      <c r="A407" s="8">
        <v>575</v>
      </c>
      <c r="B407" s="7" t="s">
        <v>53</v>
      </c>
      <c r="C407" s="8">
        <v>4529900</v>
      </c>
      <c r="D407" s="8"/>
      <c r="E407" s="132" t="s">
        <v>76</v>
      </c>
      <c r="F407" s="88">
        <f>F408+F409+F410</f>
        <v>9342.7</v>
      </c>
      <c r="G407" s="110"/>
      <c r="H407" s="110"/>
      <c r="I407" s="110"/>
      <c r="J407" s="42"/>
    </row>
    <row r="408" spans="1:10" ht="12.75">
      <c r="A408" s="8">
        <v>575</v>
      </c>
      <c r="B408" s="7" t="s">
        <v>53</v>
      </c>
      <c r="C408" s="8">
        <v>4529900</v>
      </c>
      <c r="D408" s="7" t="s">
        <v>134</v>
      </c>
      <c r="E408" s="132" t="s">
        <v>332</v>
      </c>
      <c r="F408" s="88">
        <f>8825+353.7+80</f>
        <v>9258.7</v>
      </c>
      <c r="G408" s="110"/>
      <c r="H408" s="110"/>
      <c r="I408" s="110"/>
      <c r="J408" s="42"/>
    </row>
    <row r="409" spans="1:10" ht="12.75">
      <c r="A409" s="8">
        <v>575</v>
      </c>
      <c r="B409" s="7" t="s">
        <v>53</v>
      </c>
      <c r="C409" s="8">
        <v>4529900</v>
      </c>
      <c r="D409" s="7" t="s">
        <v>333</v>
      </c>
      <c r="E409" s="132" t="s">
        <v>334</v>
      </c>
      <c r="F409" s="88">
        <v>49</v>
      </c>
      <c r="G409" s="110"/>
      <c r="H409" s="110"/>
      <c r="I409" s="110"/>
      <c r="J409" s="42"/>
    </row>
    <row r="410" spans="1:10" ht="12.75">
      <c r="A410" s="8">
        <v>575</v>
      </c>
      <c r="B410" s="7" t="s">
        <v>53</v>
      </c>
      <c r="C410" s="8">
        <v>4529900</v>
      </c>
      <c r="D410" s="7" t="s">
        <v>335</v>
      </c>
      <c r="E410" s="132" t="s">
        <v>336</v>
      </c>
      <c r="F410" s="88">
        <v>35</v>
      </c>
      <c r="G410" s="110"/>
      <c r="H410" s="110"/>
      <c r="I410" s="110"/>
      <c r="J410" s="42"/>
    </row>
    <row r="411" spans="1:10" s="23" customFormat="1" ht="12.75">
      <c r="A411" s="16">
        <v>575</v>
      </c>
      <c r="B411" s="15" t="s">
        <v>62</v>
      </c>
      <c r="C411" s="16"/>
      <c r="D411" s="15"/>
      <c r="E411" s="126" t="s">
        <v>63</v>
      </c>
      <c r="F411" s="90">
        <f>F412</f>
        <v>1435.8</v>
      </c>
      <c r="G411" s="115"/>
      <c r="H411" s="115"/>
      <c r="I411" s="115"/>
      <c r="J411" s="108"/>
    </row>
    <row r="412" spans="1:10" ht="12.75">
      <c r="A412" s="8">
        <v>575</v>
      </c>
      <c r="B412" s="7" t="s">
        <v>252</v>
      </c>
      <c r="C412" s="8"/>
      <c r="D412" s="7"/>
      <c r="E412" s="132" t="s">
        <v>256</v>
      </c>
      <c r="F412" s="88">
        <f>F413</f>
        <v>1435.8</v>
      </c>
      <c r="G412" s="110"/>
      <c r="H412" s="110"/>
      <c r="I412" s="110"/>
      <c r="J412" s="42"/>
    </row>
    <row r="413" spans="1:10" ht="12.75">
      <c r="A413" s="8">
        <v>575</v>
      </c>
      <c r="B413" s="7" t="s">
        <v>252</v>
      </c>
      <c r="C413" s="8">
        <v>5200000</v>
      </c>
      <c r="D413" s="7"/>
      <c r="E413" s="132" t="s">
        <v>112</v>
      </c>
      <c r="F413" s="88">
        <f>F414</f>
        <v>1435.8</v>
      </c>
      <c r="G413" s="110"/>
      <c r="H413" s="110"/>
      <c r="I413" s="110"/>
      <c r="J413" s="42"/>
    </row>
    <row r="414" spans="1:10" ht="33.75">
      <c r="A414" s="8">
        <v>575</v>
      </c>
      <c r="B414" s="7" t="s">
        <v>252</v>
      </c>
      <c r="C414" s="8">
        <v>5201000</v>
      </c>
      <c r="D414" s="7"/>
      <c r="E414" s="133" t="s">
        <v>178</v>
      </c>
      <c r="F414" s="21">
        <f>F415</f>
        <v>1435.8</v>
      </c>
      <c r="G414" s="111"/>
      <c r="H414" s="111"/>
      <c r="I414" s="111"/>
      <c r="J414" s="42"/>
    </row>
    <row r="415" spans="1:10" ht="22.5">
      <c r="A415" s="8">
        <v>575</v>
      </c>
      <c r="B415" s="7" t="s">
        <v>252</v>
      </c>
      <c r="C415" s="8">
        <v>5201000</v>
      </c>
      <c r="D415" s="7" t="s">
        <v>311</v>
      </c>
      <c r="E415" s="131" t="s">
        <v>312</v>
      </c>
      <c r="F415" s="21">
        <v>1435.8</v>
      </c>
      <c r="G415" s="111"/>
      <c r="H415" s="111"/>
      <c r="I415" s="110"/>
      <c r="J415" s="42"/>
    </row>
    <row r="416" spans="1:10" ht="22.5">
      <c r="A416" s="16">
        <v>592</v>
      </c>
      <c r="B416" s="16"/>
      <c r="C416" s="16"/>
      <c r="D416" s="16"/>
      <c r="E416" s="125" t="s">
        <v>348</v>
      </c>
      <c r="F416" s="16">
        <f>F417+F430+F435</f>
        <v>36743.3</v>
      </c>
      <c r="G416" s="40"/>
      <c r="H416" s="40"/>
      <c r="I416" s="40"/>
      <c r="J416" s="42"/>
    </row>
    <row r="417" spans="1:10" s="23" customFormat="1" ht="12.75">
      <c r="A417" s="16">
        <v>592</v>
      </c>
      <c r="B417" s="15" t="s">
        <v>8</v>
      </c>
      <c r="C417" s="16"/>
      <c r="D417" s="16"/>
      <c r="E417" s="126" t="s">
        <v>27</v>
      </c>
      <c r="F417" s="16">
        <f>F418+F425</f>
        <v>7582.3</v>
      </c>
      <c r="G417" s="40"/>
      <c r="H417" s="40"/>
      <c r="I417" s="40"/>
      <c r="J417" s="108"/>
    </row>
    <row r="418" spans="1:10" s="23" customFormat="1" ht="22.5">
      <c r="A418" s="16">
        <v>592</v>
      </c>
      <c r="B418" s="15" t="s">
        <v>95</v>
      </c>
      <c r="C418" s="16"/>
      <c r="D418" s="16"/>
      <c r="E418" s="126" t="s">
        <v>214</v>
      </c>
      <c r="F418" s="16">
        <f>F419+F422</f>
        <v>7564.8</v>
      </c>
      <c r="G418" s="40"/>
      <c r="H418" s="40"/>
      <c r="I418" s="40"/>
      <c r="J418" s="108"/>
    </row>
    <row r="419" spans="1:10" ht="33.75">
      <c r="A419" s="8">
        <v>592</v>
      </c>
      <c r="B419" s="7" t="s">
        <v>95</v>
      </c>
      <c r="C419" s="7" t="s">
        <v>122</v>
      </c>
      <c r="D419" s="8"/>
      <c r="E419" s="132" t="s">
        <v>146</v>
      </c>
      <c r="F419" s="8">
        <f>F420</f>
        <v>7528.8</v>
      </c>
      <c r="G419" s="41"/>
      <c r="H419" s="41"/>
      <c r="I419" s="41"/>
      <c r="J419" s="42"/>
    </row>
    <row r="420" spans="1:10" ht="12.75">
      <c r="A420" s="8">
        <v>592</v>
      </c>
      <c r="B420" s="7" t="s">
        <v>95</v>
      </c>
      <c r="C420" s="7" t="s">
        <v>126</v>
      </c>
      <c r="D420" s="7"/>
      <c r="E420" s="132" t="s">
        <v>29</v>
      </c>
      <c r="F420" s="21">
        <f>F421</f>
        <v>7528.8</v>
      </c>
      <c r="G420" s="111"/>
      <c r="H420" s="111"/>
      <c r="I420" s="111"/>
      <c r="J420" s="42"/>
    </row>
    <row r="421" spans="1:10" ht="12.75">
      <c r="A421" s="8">
        <v>592</v>
      </c>
      <c r="B421" s="7" t="s">
        <v>95</v>
      </c>
      <c r="C421" s="7" t="s">
        <v>126</v>
      </c>
      <c r="D421" s="7" t="s">
        <v>287</v>
      </c>
      <c r="E421" s="132" t="s">
        <v>119</v>
      </c>
      <c r="F421" s="88">
        <f>7486-36+78.8</f>
        <v>7528.8</v>
      </c>
      <c r="G421" s="110"/>
      <c r="H421" s="110"/>
      <c r="I421" s="110"/>
      <c r="J421" s="42"/>
    </row>
    <row r="422" spans="1:10" ht="12.75">
      <c r="A422" s="8">
        <v>592</v>
      </c>
      <c r="B422" s="7" t="s">
        <v>95</v>
      </c>
      <c r="C422" s="7" t="s">
        <v>110</v>
      </c>
      <c r="D422" s="7"/>
      <c r="E422" s="133" t="s">
        <v>112</v>
      </c>
      <c r="F422" s="88">
        <f>F423</f>
        <v>36</v>
      </c>
      <c r="G422" s="110"/>
      <c r="H422" s="110"/>
      <c r="I422" s="110"/>
      <c r="J422" s="42"/>
    </row>
    <row r="423" spans="1:10" ht="33.75">
      <c r="A423" s="8">
        <v>592</v>
      </c>
      <c r="B423" s="7" t="s">
        <v>95</v>
      </c>
      <c r="C423" s="7" t="s">
        <v>360</v>
      </c>
      <c r="D423" s="7"/>
      <c r="E423" s="131" t="s">
        <v>387</v>
      </c>
      <c r="F423" s="88">
        <f>F424</f>
        <v>36</v>
      </c>
      <c r="G423" s="110"/>
      <c r="H423" s="110"/>
      <c r="I423" s="110"/>
      <c r="J423" s="42"/>
    </row>
    <row r="424" spans="1:10" ht="12.75">
      <c r="A424" s="8">
        <v>592</v>
      </c>
      <c r="B424" s="7" t="s">
        <v>95</v>
      </c>
      <c r="C424" s="7" t="s">
        <v>360</v>
      </c>
      <c r="D424" s="7" t="s">
        <v>287</v>
      </c>
      <c r="E424" s="131" t="s">
        <v>119</v>
      </c>
      <c r="F424" s="88">
        <v>36</v>
      </c>
      <c r="G424" s="110"/>
      <c r="H424" s="110"/>
      <c r="I424" s="110"/>
      <c r="J424" s="42"/>
    </row>
    <row r="425" spans="1:10" s="23" customFormat="1" ht="12.75">
      <c r="A425" s="16">
        <v>592</v>
      </c>
      <c r="B425" s="15" t="s">
        <v>215</v>
      </c>
      <c r="C425" s="15"/>
      <c r="D425" s="15"/>
      <c r="E425" s="125" t="s">
        <v>32</v>
      </c>
      <c r="F425" s="27">
        <f>F426</f>
        <v>17.5</v>
      </c>
      <c r="G425" s="112"/>
      <c r="H425" s="112"/>
      <c r="I425" s="112"/>
      <c r="J425" s="108"/>
    </row>
    <row r="426" spans="1:10" ht="22.5">
      <c r="A426" s="8">
        <v>592</v>
      </c>
      <c r="B426" s="7" t="s">
        <v>215</v>
      </c>
      <c r="C426" s="7" t="s">
        <v>14</v>
      </c>
      <c r="D426" s="7"/>
      <c r="E426" s="132" t="s">
        <v>33</v>
      </c>
      <c r="F426" s="21">
        <f>F427</f>
        <v>17.5</v>
      </c>
      <c r="G426" s="111"/>
      <c r="H426" s="111"/>
      <c r="I426" s="111"/>
      <c r="J426" s="42"/>
    </row>
    <row r="427" spans="1:10" ht="12.75">
      <c r="A427" s="8">
        <v>592</v>
      </c>
      <c r="B427" s="7" t="s">
        <v>215</v>
      </c>
      <c r="C427" s="7" t="s">
        <v>135</v>
      </c>
      <c r="D427" s="7"/>
      <c r="E427" s="132" t="s">
        <v>34</v>
      </c>
      <c r="F427" s="21">
        <f>F428</f>
        <v>17.5</v>
      </c>
      <c r="G427" s="111"/>
      <c r="H427" s="111"/>
      <c r="I427" s="111"/>
      <c r="J427" s="42"/>
    </row>
    <row r="428" spans="1:10" ht="12.75">
      <c r="A428" s="8">
        <v>592</v>
      </c>
      <c r="B428" s="7" t="s">
        <v>215</v>
      </c>
      <c r="C428" s="7" t="s">
        <v>185</v>
      </c>
      <c r="D428" s="7"/>
      <c r="E428" s="132" t="s">
        <v>186</v>
      </c>
      <c r="F428" s="21">
        <f>F429</f>
        <v>17.5</v>
      </c>
      <c r="G428" s="111"/>
      <c r="H428" s="111"/>
      <c r="I428" s="111"/>
      <c r="J428" s="42"/>
    </row>
    <row r="429" spans="1:10" ht="12.75">
      <c r="A429" s="8">
        <v>592</v>
      </c>
      <c r="B429" s="7" t="s">
        <v>215</v>
      </c>
      <c r="C429" s="7" t="s">
        <v>185</v>
      </c>
      <c r="D429" s="38" t="s">
        <v>335</v>
      </c>
      <c r="E429" s="132" t="s">
        <v>336</v>
      </c>
      <c r="F429" s="21">
        <f>20-2.5</f>
        <v>17.5</v>
      </c>
      <c r="G429" s="111"/>
      <c r="H429" s="111"/>
      <c r="I429" s="110"/>
      <c r="J429" s="42"/>
    </row>
    <row r="430" spans="1:10" s="23" customFormat="1" ht="12.75">
      <c r="A430" s="16">
        <v>592</v>
      </c>
      <c r="B430" s="15" t="s">
        <v>229</v>
      </c>
      <c r="C430" s="16"/>
      <c r="D430" s="16"/>
      <c r="E430" s="126" t="s">
        <v>96</v>
      </c>
      <c r="F430" s="16">
        <f>F431</f>
        <v>276.00000000000006</v>
      </c>
      <c r="G430" s="40"/>
      <c r="H430" s="40"/>
      <c r="I430" s="40"/>
      <c r="J430" s="108"/>
    </row>
    <row r="431" spans="1:10" s="23" customFormat="1" ht="12.75">
      <c r="A431" s="16">
        <v>592</v>
      </c>
      <c r="B431" s="15" t="s">
        <v>230</v>
      </c>
      <c r="C431" s="16"/>
      <c r="D431" s="16"/>
      <c r="E431" s="126" t="s">
        <v>432</v>
      </c>
      <c r="F431" s="16">
        <f>F432</f>
        <v>276.00000000000006</v>
      </c>
      <c r="G431" s="40"/>
      <c r="H431" s="40"/>
      <c r="I431" s="40"/>
      <c r="J431" s="108"/>
    </row>
    <row r="432" spans="1:10" ht="12.75">
      <c r="A432" s="8">
        <v>592</v>
      </c>
      <c r="B432" s="7" t="s">
        <v>230</v>
      </c>
      <c r="C432" s="7" t="s">
        <v>97</v>
      </c>
      <c r="D432" s="8"/>
      <c r="E432" s="132" t="s">
        <v>98</v>
      </c>
      <c r="F432" s="8">
        <f>F433</f>
        <v>276.00000000000006</v>
      </c>
      <c r="G432" s="41"/>
      <c r="H432" s="41"/>
      <c r="I432" s="41"/>
      <c r="J432" s="42"/>
    </row>
    <row r="433" spans="1:10" ht="12.75">
      <c r="A433" s="8">
        <v>592</v>
      </c>
      <c r="B433" s="7" t="s">
        <v>230</v>
      </c>
      <c r="C433" s="7" t="s">
        <v>130</v>
      </c>
      <c r="D433" s="8"/>
      <c r="E433" s="132" t="s">
        <v>99</v>
      </c>
      <c r="F433" s="21">
        <f>F434</f>
        <v>276.00000000000006</v>
      </c>
      <c r="G433" s="111"/>
      <c r="H433" s="111"/>
      <c r="I433" s="111"/>
      <c r="J433" s="42"/>
    </row>
    <row r="434" spans="1:10" ht="12.75">
      <c r="A434" s="8">
        <v>592</v>
      </c>
      <c r="B434" s="7" t="s">
        <v>230</v>
      </c>
      <c r="C434" s="7" t="s">
        <v>130</v>
      </c>
      <c r="D434" s="7" t="s">
        <v>339</v>
      </c>
      <c r="E434" s="132" t="s">
        <v>340</v>
      </c>
      <c r="F434" s="21">
        <f>500-205.42-134+115.42</f>
        <v>276.00000000000006</v>
      </c>
      <c r="G434" s="111"/>
      <c r="H434" s="111"/>
      <c r="I434" s="110"/>
      <c r="J434" s="42"/>
    </row>
    <row r="435" spans="1:10" s="23" customFormat="1" ht="22.5">
      <c r="A435" s="16">
        <v>592</v>
      </c>
      <c r="B435" s="16">
        <v>1400</v>
      </c>
      <c r="C435" s="16"/>
      <c r="D435" s="16"/>
      <c r="E435" s="126" t="s">
        <v>231</v>
      </c>
      <c r="F435" s="16">
        <f>F436+F441+F447</f>
        <v>28885</v>
      </c>
      <c r="G435" s="40"/>
      <c r="H435" s="40"/>
      <c r="I435" s="40"/>
      <c r="J435" s="108"/>
    </row>
    <row r="436" spans="1:10" s="23" customFormat="1" ht="22.5">
      <c r="A436" s="16">
        <v>592</v>
      </c>
      <c r="B436" s="16">
        <v>1401</v>
      </c>
      <c r="C436" s="16"/>
      <c r="D436" s="16"/>
      <c r="E436" s="125" t="s">
        <v>232</v>
      </c>
      <c r="F436" s="16">
        <f>F437</f>
        <v>18487</v>
      </c>
      <c r="G436" s="40"/>
      <c r="H436" s="40"/>
      <c r="I436" s="40"/>
      <c r="J436" s="108"/>
    </row>
    <row r="437" spans="1:10" ht="12.75">
      <c r="A437" s="8">
        <v>592</v>
      </c>
      <c r="B437" s="8">
        <v>1401</v>
      </c>
      <c r="C437" s="8">
        <v>5160000</v>
      </c>
      <c r="D437" s="8"/>
      <c r="E437" s="132" t="s">
        <v>164</v>
      </c>
      <c r="F437" s="8">
        <f>F438</f>
        <v>18487</v>
      </c>
      <c r="G437" s="41"/>
      <c r="H437" s="41"/>
      <c r="I437" s="41"/>
      <c r="J437" s="42"/>
    </row>
    <row r="438" spans="1:10" ht="12.75">
      <c r="A438" s="8">
        <v>592</v>
      </c>
      <c r="B438" s="8">
        <v>1401</v>
      </c>
      <c r="C438" s="8">
        <v>5160100</v>
      </c>
      <c r="D438" s="8"/>
      <c r="E438" s="132" t="s">
        <v>164</v>
      </c>
      <c r="F438" s="21">
        <f>F439</f>
        <v>18487</v>
      </c>
      <c r="G438" s="111"/>
      <c r="H438" s="111"/>
      <c r="I438" s="111"/>
      <c r="J438" s="42"/>
    </row>
    <row r="439" spans="1:10" ht="22.5">
      <c r="A439" s="13">
        <v>592</v>
      </c>
      <c r="B439" s="8">
        <v>1401</v>
      </c>
      <c r="C439" s="13">
        <v>5160130</v>
      </c>
      <c r="D439" s="13"/>
      <c r="E439" s="132" t="s">
        <v>187</v>
      </c>
      <c r="F439" s="22">
        <f>F440</f>
        <v>18487</v>
      </c>
      <c r="G439" s="34"/>
      <c r="H439" s="34"/>
      <c r="I439" s="34"/>
      <c r="J439" s="42"/>
    </row>
    <row r="440" spans="1:10" ht="22.5">
      <c r="A440" s="13">
        <v>592</v>
      </c>
      <c r="B440" s="8">
        <v>1401</v>
      </c>
      <c r="C440" s="13">
        <v>5160130</v>
      </c>
      <c r="D440" s="10" t="s">
        <v>341</v>
      </c>
      <c r="E440" s="132" t="s">
        <v>342</v>
      </c>
      <c r="F440" s="91">
        <v>18487</v>
      </c>
      <c r="G440" s="121"/>
      <c r="H440" s="121"/>
      <c r="I440" s="110"/>
      <c r="J440" s="42"/>
    </row>
    <row r="441" spans="1:10" s="23" customFormat="1" ht="12.75">
      <c r="A441" s="20">
        <v>592</v>
      </c>
      <c r="B441" s="20">
        <v>1402</v>
      </c>
      <c r="C441" s="20"/>
      <c r="D441" s="24"/>
      <c r="E441" s="125" t="s">
        <v>233</v>
      </c>
      <c r="F441" s="92">
        <f>F442+F445</f>
        <v>10343</v>
      </c>
      <c r="G441" s="122"/>
      <c r="H441" s="122"/>
      <c r="I441" s="122"/>
      <c r="J441" s="108"/>
    </row>
    <row r="442" spans="1:10" s="30" customFormat="1" ht="12.75">
      <c r="A442" s="13">
        <v>592</v>
      </c>
      <c r="B442" s="13">
        <v>1402</v>
      </c>
      <c r="C442" s="13">
        <v>5170000</v>
      </c>
      <c r="D442" s="10"/>
      <c r="E442" s="132" t="s">
        <v>175</v>
      </c>
      <c r="F442" s="91">
        <f>F443</f>
        <v>2200</v>
      </c>
      <c r="G442" s="121"/>
      <c r="H442" s="121"/>
      <c r="I442" s="121"/>
      <c r="J442" s="123"/>
    </row>
    <row r="443" spans="1:10" ht="12.75">
      <c r="A443" s="13">
        <v>592</v>
      </c>
      <c r="B443" s="13">
        <v>1402</v>
      </c>
      <c r="C443" s="13">
        <v>5170200</v>
      </c>
      <c r="D443" s="10"/>
      <c r="E443" s="132" t="s">
        <v>176</v>
      </c>
      <c r="F443" s="91">
        <f>F444</f>
        <v>2200</v>
      </c>
      <c r="G443" s="121"/>
      <c r="H443" s="121"/>
      <c r="I443" s="121"/>
      <c r="J443" s="42"/>
    </row>
    <row r="444" spans="1:10" ht="22.5">
      <c r="A444" s="13">
        <v>592</v>
      </c>
      <c r="B444" s="13">
        <v>1402</v>
      </c>
      <c r="C444" s="13">
        <v>5170200</v>
      </c>
      <c r="D444" s="10" t="s">
        <v>343</v>
      </c>
      <c r="E444" s="132" t="s">
        <v>344</v>
      </c>
      <c r="F444" s="91">
        <f>2000+200</f>
        <v>2200</v>
      </c>
      <c r="G444" s="121"/>
      <c r="H444" s="121"/>
      <c r="I444" s="110"/>
      <c r="J444" s="42"/>
    </row>
    <row r="445" spans="1:10" ht="33.75">
      <c r="A445" s="13">
        <v>592</v>
      </c>
      <c r="B445" s="13">
        <v>1402</v>
      </c>
      <c r="C445" s="13">
        <v>5170201</v>
      </c>
      <c r="D445" s="10"/>
      <c r="E445" s="9" t="s">
        <v>359</v>
      </c>
      <c r="F445" s="91">
        <f>F446</f>
        <v>8143</v>
      </c>
      <c r="G445" s="121"/>
      <c r="H445" s="121"/>
      <c r="I445" s="110"/>
      <c r="J445" s="42"/>
    </row>
    <row r="446" spans="1:10" ht="22.5">
      <c r="A446" s="13">
        <v>592</v>
      </c>
      <c r="B446" s="13">
        <v>1402</v>
      </c>
      <c r="C446" s="13">
        <v>5170201</v>
      </c>
      <c r="D446" s="10" t="s">
        <v>343</v>
      </c>
      <c r="E446" s="132" t="s">
        <v>344</v>
      </c>
      <c r="F446" s="91">
        <f>4588.1+3554.9</f>
        <v>8143</v>
      </c>
      <c r="G446" s="121">
        <v>4588</v>
      </c>
      <c r="H446" s="121"/>
      <c r="I446" s="110"/>
      <c r="J446" s="42"/>
    </row>
    <row r="447" spans="1:10" s="23" customFormat="1" ht="12.75">
      <c r="A447" s="20">
        <v>592</v>
      </c>
      <c r="B447" s="20">
        <v>1403</v>
      </c>
      <c r="C447" s="20"/>
      <c r="D447" s="24"/>
      <c r="E447" s="140" t="s">
        <v>383</v>
      </c>
      <c r="F447" s="92">
        <f>F448</f>
        <v>55</v>
      </c>
      <c r="G447" s="122"/>
      <c r="H447" s="122"/>
      <c r="I447" s="115"/>
      <c r="J447" s="108"/>
    </row>
    <row r="448" spans="1:10" ht="12.75">
      <c r="A448" s="13">
        <v>592</v>
      </c>
      <c r="B448" s="13">
        <v>1403</v>
      </c>
      <c r="C448" s="7" t="s">
        <v>13</v>
      </c>
      <c r="D448" s="7"/>
      <c r="E448" s="132" t="s">
        <v>31</v>
      </c>
      <c r="F448" s="91">
        <f>F449</f>
        <v>55</v>
      </c>
      <c r="G448" s="121"/>
      <c r="H448" s="121"/>
      <c r="I448" s="110"/>
      <c r="J448" s="42"/>
    </row>
    <row r="449" spans="1:10" ht="12.75">
      <c r="A449" s="13">
        <v>592</v>
      </c>
      <c r="B449" s="13">
        <v>1403</v>
      </c>
      <c r="C449" s="7" t="s">
        <v>149</v>
      </c>
      <c r="D449" s="7"/>
      <c r="E449" s="132" t="s">
        <v>113</v>
      </c>
      <c r="F449" s="91">
        <f>F450</f>
        <v>55</v>
      </c>
      <c r="G449" s="121"/>
      <c r="H449" s="121"/>
      <c r="I449" s="110"/>
      <c r="J449" s="42"/>
    </row>
    <row r="450" spans="1:10" ht="12.75">
      <c r="A450" s="13">
        <v>592</v>
      </c>
      <c r="B450" s="13">
        <v>1403</v>
      </c>
      <c r="C450" s="7" t="s">
        <v>149</v>
      </c>
      <c r="D450" s="7" t="s">
        <v>384</v>
      </c>
      <c r="E450" s="132" t="s">
        <v>385</v>
      </c>
      <c r="F450" s="91">
        <v>55</v>
      </c>
      <c r="G450" s="121"/>
      <c r="H450" s="121"/>
      <c r="I450" s="110"/>
      <c r="J450" s="42"/>
    </row>
    <row r="451" spans="1:10" ht="12.75">
      <c r="A451" s="31"/>
      <c r="B451" s="31"/>
      <c r="C451" s="32"/>
      <c r="D451" s="32"/>
      <c r="E451" s="33"/>
      <c r="F451" s="139"/>
      <c r="G451" s="31"/>
      <c r="H451" s="31"/>
      <c r="I451" s="31"/>
      <c r="J451" s="42"/>
    </row>
    <row r="452" spans="1:10" ht="12.75">
      <c r="A452" s="31"/>
      <c r="B452" s="31"/>
      <c r="C452" s="32"/>
      <c r="D452" s="32"/>
      <c r="E452" s="33"/>
      <c r="F452" s="31"/>
      <c r="G452" s="42"/>
      <c r="J452" s="42"/>
    </row>
    <row r="453" spans="1:6" ht="12.75">
      <c r="A453" s="31"/>
      <c r="B453" s="31"/>
      <c r="C453" s="32"/>
      <c r="D453" s="32"/>
      <c r="E453" s="33"/>
      <c r="F453" s="31"/>
    </row>
    <row r="454" spans="1:6" ht="12.75">
      <c r="A454" s="31"/>
      <c r="B454" s="31"/>
      <c r="C454" s="31"/>
      <c r="D454" s="31"/>
      <c r="E454" s="33"/>
      <c r="F454" s="34"/>
    </row>
  </sheetData>
  <sheetProtection/>
  <mergeCells count="13">
    <mergeCell ref="E1:F1"/>
    <mergeCell ref="E2:F2"/>
    <mergeCell ref="E4:F4"/>
    <mergeCell ref="E3:F3"/>
    <mergeCell ref="E5:F5"/>
    <mergeCell ref="A7:F8"/>
    <mergeCell ref="E6:F6"/>
    <mergeCell ref="A10:A11"/>
    <mergeCell ref="B10:B11"/>
    <mergeCell ref="C10:C11"/>
    <mergeCell ref="D10:D11"/>
    <mergeCell ref="E10:E11"/>
    <mergeCell ref="F10:F11"/>
  </mergeCells>
  <printOptions/>
  <pageMargins left="0.7874015748031497" right="0.3937007874015748" top="0.3937007874015748" bottom="0.3937007874015748" header="0.5118110236220472" footer="0.5118110236220472"/>
  <pageSetup fitToHeight="7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1"/>
  <sheetViews>
    <sheetView zoomScalePageLayoutView="0" workbookViewId="0" topLeftCell="A1">
      <selection activeCell="F15" sqref="F15"/>
    </sheetView>
  </sheetViews>
  <sheetFormatPr defaultColWidth="9.00390625" defaultRowHeight="12.75"/>
  <cols>
    <col min="1" max="1" width="5.375" style="37" customWidth="1"/>
    <col min="2" max="2" width="8.00390625" style="37" customWidth="1"/>
    <col min="3" max="3" width="5.00390625" style="37" customWidth="1"/>
    <col min="4" max="4" width="67.75390625" style="37" customWidth="1"/>
    <col min="5" max="5" width="13.125" style="37" customWidth="1"/>
  </cols>
  <sheetData>
    <row r="1" spans="1:5" ht="12.75">
      <c r="A1" s="60"/>
      <c r="B1" s="60"/>
      <c r="C1" s="60"/>
      <c r="D1" s="155" t="s">
        <v>446</v>
      </c>
      <c r="E1" s="155"/>
    </row>
    <row r="2" spans="1:10" ht="12.75">
      <c r="A2" s="60"/>
      <c r="B2" s="60"/>
      <c r="C2" s="60"/>
      <c r="D2" s="155" t="s">
        <v>111</v>
      </c>
      <c r="E2" s="155"/>
      <c r="F2" s="3"/>
      <c r="G2" s="3"/>
      <c r="H2" s="3"/>
      <c r="I2" s="3"/>
      <c r="J2" s="3"/>
    </row>
    <row r="3" spans="1:10" ht="12.75">
      <c r="A3" s="60"/>
      <c r="B3" s="60"/>
      <c r="C3" s="60"/>
      <c r="D3" s="155" t="s">
        <v>444</v>
      </c>
      <c r="E3" s="155"/>
      <c r="F3" s="3"/>
      <c r="G3" s="3"/>
      <c r="H3" s="3"/>
      <c r="I3" s="3"/>
      <c r="J3" s="3"/>
    </row>
    <row r="4" spans="1:10" ht="15" customHeight="1">
      <c r="A4" s="60"/>
      <c r="B4" s="60"/>
      <c r="C4" s="60"/>
      <c r="D4" s="155" t="s">
        <v>366</v>
      </c>
      <c r="E4" s="155"/>
      <c r="F4" s="4"/>
      <c r="G4" s="4"/>
      <c r="H4" s="4"/>
      <c r="I4" s="4"/>
      <c r="J4" s="4"/>
    </row>
    <row r="5" spans="1:10" ht="12.75">
      <c r="A5" s="60"/>
      <c r="B5" s="60"/>
      <c r="C5" s="60"/>
      <c r="D5" s="155" t="s">
        <v>282</v>
      </c>
      <c r="E5" s="155"/>
      <c r="F5" s="4"/>
      <c r="G5" s="4"/>
      <c r="H5" s="4"/>
      <c r="I5" s="4"/>
      <c r="J5" s="4"/>
    </row>
    <row r="6" spans="1:10" ht="12.75">
      <c r="A6" s="60"/>
      <c r="B6" s="60"/>
      <c r="C6" s="60"/>
      <c r="D6" s="155"/>
      <c r="E6" s="155"/>
      <c r="F6" s="4"/>
      <c r="G6" s="4"/>
      <c r="H6" s="4"/>
      <c r="I6" s="4"/>
      <c r="J6" s="4"/>
    </row>
    <row r="7" spans="1:10" ht="12.75">
      <c r="A7" s="44"/>
      <c r="B7" s="44"/>
      <c r="C7" s="44"/>
      <c r="D7" s="44"/>
      <c r="E7" s="44"/>
      <c r="F7" s="4"/>
      <c r="G7" s="4"/>
      <c r="H7" s="4"/>
      <c r="I7" s="4"/>
      <c r="J7" s="4"/>
    </row>
    <row r="8" spans="1:10" ht="12.75">
      <c r="A8" s="166" t="s">
        <v>285</v>
      </c>
      <c r="B8" s="166"/>
      <c r="C8" s="166"/>
      <c r="D8" s="166"/>
      <c r="E8" s="166"/>
      <c r="F8" s="4"/>
      <c r="G8" s="4"/>
      <c r="H8" s="4"/>
      <c r="I8" s="4"/>
      <c r="J8" s="4"/>
    </row>
    <row r="9" spans="1:5" ht="12.75">
      <c r="A9" s="166"/>
      <c r="B9" s="166"/>
      <c r="C9" s="166"/>
      <c r="D9" s="166"/>
      <c r="E9" s="166"/>
    </row>
    <row r="10" spans="1:5" ht="12.75">
      <c r="A10" s="45"/>
      <c r="B10" s="45"/>
      <c r="C10" s="45"/>
      <c r="D10" s="45"/>
      <c r="E10" s="45"/>
    </row>
    <row r="11" spans="1:5" ht="12.75">
      <c r="A11" s="167" t="s">
        <v>1</v>
      </c>
      <c r="B11" s="167" t="s">
        <v>2</v>
      </c>
      <c r="C11" s="167" t="s">
        <v>3</v>
      </c>
      <c r="D11" s="167" t="s">
        <v>4</v>
      </c>
      <c r="E11" s="169" t="s">
        <v>5</v>
      </c>
    </row>
    <row r="12" spans="1:5" ht="12.75">
      <c r="A12" s="168"/>
      <c r="B12" s="168"/>
      <c r="C12" s="168"/>
      <c r="D12" s="168"/>
      <c r="E12" s="170"/>
    </row>
    <row r="13" spans="1:5" ht="12.75">
      <c r="A13" s="61"/>
      <c r="B13" s="61"/>
      <c r="C13" s="61"/>
      <c r="D13" s="62" t="s">
        <v>109</v>
      </c>
      <c r="E13" s="152">
        <f>E14+E79+E105+E148+E175+E243+E292+E297+E339+E355+E367+E372</f>
        <v>355223.70612999995</v>
      </c>
    </row>
    <row r="14" spans="1:5" ht="12.75">
      <c r="A14" s="63" t="s">
        <v>8</v>
      </c>
      <c r="B14" s="63"/>
      <c r="C14" s="63"/>
      <c r="D14" s="57" t="s">
        <v>27</v>
      </c>
      <c r="E14" s="46">
        <f>E15+E18+E22+E37+E44+E48+E33</f>
        <v>38673.899999999994</v>
      </c>
    </row>
    <row r="15" spans="1:5" ht="22.5" customHeight="1">
      <c r="A15" s="64" t="s">
        <v>6</v>
      </c>
      <c r="B15" s="65"/>
      <c r="C15" s="65"/>
      <c r="D15" s="66" t="s">
        <v>116</v>
      </c>
      <c r="E15" s="47">
        <f>E16</f>
        <v>1125.7</v>
      </c>
    </row>
    <row r="16" spans="1:5" ht="12.75">
      <c r="A16" s="38" t="s">
        <v>6</v>
      </c>
      <c r="B16" s="38" t="s">
        <v>118</v>
      </c>
      <c r="C16" s="38"/>
      <c r="D16" s="36" t="s">
        <v>117</v>
      </c>
      <c r="E16" s="29">
        <f>E17</f>
        <v>1125.7</v>
      </c>
    </row>
    <row r="17" spans="1:5" ht="15" customHeight="1">
      <c r="A17" s="67" t="s">
        <v>6</v>
      </c>
      <c r="B17" s="67" t="s">
        <v>118</v>
      </c>
      <c r="C17" s="67" t="s">
        <v>287</v>
      </c>
      <c r="D17" s="39" t="s">
        <v>119</v>
      </c>
      <c r="E17" s="48">
        <f>'Прил.№6'!F17</f>
        <v>1125.7</v>
      </c>
    </row>
    <row r="18" spans="1:5" ht="32.25" customHeight="1">
      <c r="A18" s="64" t="s">
        <v>10</v>
      </c>
      <c r="B18" s="64"/>
      <c r="C18" s="64"/>
      <c r="D18" s="66" t="s">
        <v>120</v>
      </c>
      <c r="E18" s="49">
        <f>E19</f>
        <v>288</v>
      </c>
    </row>
    <row r="19" spans="1:5" ht="14.25" customHeight="1">
      <c r="A19" s="38" t="s">
        <v>10</v>
      </c>
      <c r="B19" s="38" t="s">
        <v>122</v>
      </c>
      <c r="C19" s="38"/>
      <c r="D19" s="36" t="s">
        <v>121</v>
      </c>
      <c r="E19" s="29">
        <f>E20</f>
        <v>288</v>
      </c>
    </row>
    <row r="20" spans="1:5" ht="12.75">
      <c r="A20" s="67" t="s">
        <v>10</v>
      </c>
      <c r="B20" s="67" t="s">
        <v>124</v>
      </c>
      <c r="C20" s="67"/>
      <c r="D20" s="68" t="s">
        <v>125</v>
      </c>
      <c r="E20" s="48">
        <f>E21</f>
        <v>288</v>
      </c>
    </row>
    <row r="21" spans="1:5" ht="12.75">
      <c r="A21" s="67" t="s">
        <v>10</v>
      </c>
      <c r="B21" s="67" t="s">
        <v>124</v>
      </c>
      <c r="C21" s="67" t="s">
        <v>287</v>
      </c>
      <c r="D21" s="68" t="s">
        <v>123</v>
      </c>
      <c r="E21" s="48">
        <f>'Прил.№6'!F22</f>
        <v>288</v>
      </c>
    </row>
    <row r="22" spans="1:5" ht="33.75">
      <c r="A22" s="64" t="s">
        <v>11</v>
      </c>
      <c r="B22" s="64"/>
      <c r="C22" s="64"/>
      <c r="D22" s="66" t="s">
        <v>28</v>
      </c>
      <c r="E22" s="49">
        <f>E23+E28</f>
        <v>24436.699999999997</v>
      </c>
    </row>
    <row r="23" spans="1:5" ht="12.75">
      <c r="A23" s="38" t="s">
        <v>11</v>
      </c>
      <c r="B23" s="38" t="s">
        <v>122</v>
      </c>
      <c r="C23" s="38"/>
      <c r="D23" s="36" t="s">
        <v>26</v>
      </c>
      <c r="E23" s="29">
        <f>E24+E26</f>
        <v>24083.119999999995</v>
      </c>
    </row>
    <row r="24" spans="1:5" ht="12.75">
      <c r="A24" s="38" t="s">
        <v>11</v>
      </c>
      <c r="B24" s="38" t="s">
        <v>126</v>
      </c>
      <c r="C24" s="38"/>
      <c r="D24" s="36" t="s">
        <v>280</v>
      </c>
      <c r="E24" s="29">
        <f>E25</f>
        <v>22754.019999999997</v>
      </c>
    </row>
    <row r="25" spans="1:5" ht="12.75">
      <c r="A25" s="38" t="s">
        <v>11</v>
      </c>
      <c r="B25" s="38" t="s">
        <v>126</v>
      </c>
      <c r="C25" s="38" t="s">
        <v>287</v>
      </c>
      <c r="D25" s="68" t="s">
        <v>123</v>
      </c>
      <c r="E25" s="29">
        <f>'Прил.№6'!F26</f>
        <v>22754.019999999997</v>
      </c>
    </row>
    <row r="26" spans="1:5" ht="22.5">
      <c r="A26" s="38" t="s">
        <v>11</v>
      </c>
      <c r="B26" s="38" t="s">
        <v>179</v>
      </c>
      <c r="C26" s="38"/>
      <c r="D26" s="39" t="s">
        <v>180</v>
      </c>
      <c r="E26" s="29">
        <f>E27</f>
        <v>1329.1</v>
      </c>
    </row>
    <row r="27" spans="1:5" ht="12.75">
      <c r="A27" s="38" t="s">
        <v>11</v>
      </c>
      <c r="B27" s="38" t="s">
        <v>179</v>
      </c>
      <c r="C27" s="38" t="s">
        <v>287</v>
      </c>
      <c r="D27" s="68" t="s">
        <v>123</v>
      </c>
      <c r="E27" s="29">
        <f>'Прил.№6'!F28</f>
        <v>1329.1</v>
      </c>
    </row>
    <row r="28" spans="1:5" ht="12.75">
      <c r="A28" s="7" t="s">
        <v>11</v>
      </c>
      <c r="B28" s="7" t="s">
        <v>110</v>
      </c>
      <c r="C28" s="7"/>
      <c r="D28" s="26" t="s">
        <v>112</v>
      </c>
      <c r="E28" s="29">
        <f>E29+E31</f>
        <v>353.58</v>
      </c>
    </row>
    <row r="29" spans="1:5" ht="22.5">
      <c r="A29" s="7" t="s">
        <v>11</v>
      </c>
      <c r="B29" s="7" t="s">
        <v>290</v>
      </c>
      <c r="C29" s="7"/>
      <c r="D29" s="17" t="s">
        <v>291</v>
      </c>
      <c r="E29" s="29">
        <f>E30</f>
        <v>328</v>
      </c>
    </row>
    <row r="30" spans="1:5" ht="12.75">
      <c r="A30" s="7" t="s">
        <v>11</v>
      </c>
      <c r="B30" s="7" t="s">
        <v>290</v>
      </c>
      <c r="C30" s="7" t="s">
        <v>287</v>
      </c>
      <c r="D30" s="17" t="s">
        <v>119</v>
      </c>
      <c r="E30" s="29">
        <f>'Прил.№6'!F31</f>
        <v>328</v>
      </c>
    </row>
    <row r="31" spans="1:5" ht="33.75">
      <c r="A31" s="7" t="s">
        <v>11</v>
      </c>
      <c r="B31" s="7" t="s">
        <v>360</v>
      </c>
      <c r="C31" s="7"/>
      <c r="D31" s="131" t="s">
        <v>361</v>
      </c>
      <c r="E31" s="29">
        <f>E32</f>
        <v>25.58</v>
      </c>
    </row>
    <row r="32" spans="1:5" ht="12.75">
      <c r="A32" s="7" t="s">
        <v>11</v>
      </c>
      <c r="B32" s="7" t="s">
        <v>360</v>
      </c>
      <c r="C32" s="7" t="s">
        <v>287</v>
      </c>
      <c r="D32" s="131" t="s">
        <v>119</v>
      </c>
      <c r="E32" s="29">
        <f>'Прил.№6'!F33</f>
        <v>25.58</v>
      </c>
    </row>
    <row r="33" spans="1:5" ht="12.75">
      <c r="A33" s="63" t="s">
        <v>12</v>
      </c>
      <c r="B33" s="63"/>
      <c r="C33" s="63"/>
      <c r="D33" s="57" t="s">
        <v>30</v>
      </c>
      <c r="E33" s="46">
        <f>E34</f>
        <v>28.7</v>
      </c>
    </row>
    <row r="34" spans="1:5" ht="12.75">
      <c r="A34" s="38" t="s">
        <v>12</v>
      </c>
      <c r="B34" s="38" t="s">
        <v>128</v>
      </c>
      <c r="C34" s="38"/>
      <c r="D34" s="26" t="s">
        <v>148</v>
      </c>
      <c r="E34" s="29">
        <f>E35</f>
        <v>28.7</v>
      </c>
    </row>
    <row r="35" spans="1:5" ht="12.75">
      <c r="A35" s="67" t="s">
        <v>12</v>
      </c>
      <c r="B35" s="67" t="s">
        <v>128</v>
      </c>
      <c r="C35" s="69" t="s">
        <v>287</v>
      </c>
      <c r="D35" s="39" t="s">
        <v>123</v>
      </c>
      <c r="E35" s="50">
        <f>'Прил.№6'!F36</f>
        <v>28.7</v>
      </c>
    </row>
    <row r="36" spans="1:5" ht="12.75" customHeight="1" hidden="1">
      <c r="A36" s="70"/>
      <c r="B36" s="70"/>
      <c r="C36" s="70"/>
      <c r="D36" s="71"/>
      <c r="E36" s="51"/>
    </row>
    <row r="37" spans="1:5" ht="22.5">
      <c r="A37" s="63" t="s">
        <v>95</v>
      </c>
      <c r="B37" s="46"/>
      <c r="C37" s="46"/>
      <c r="D37" s="72" t="s">
        <v>127</v>
      </c>
      <c r="E37" s="46">
        <f>E39+E41</f>
        <v>8211.1</v>
      </c>
    </row>
    <row r="38" spans="1:5" ht="12.75">
      <c r="A38" s="38" t="s">
        <v>95</v>
      </c>
      <c r="B38" s="38" t="s">
        <v>122</v>
      </c>
      <c r="C38" s="29"/>
      <c r="D38" s="36" t="s">
        <v>26</v>
      </c>
      <c r="E38" s="51">
        <f>E39</f>
        <v>8136.68</v>
      </c>
    </row>
    <row r="39" spans="1:5" ht="12.75">
      <c r="A39" s="38" t="s">
        <v>95</v>
      </c>
      <c r="B39" s="38" t="s">
        <v>126</v>
      </c>
      <c r="C39" s="29"/>
      <c r="D39" s="26" t="s">
        <v>29</v>
      </c>
      <c r="E39" s="51">
        <f>E40</f>
        <v>8136.68</v>
      </c>
    </row>
    <row r="40" spans="1:5" ht="12.75">
      <c r="A40" s="38" t="s">
        <v>95</v>
      </c>
      <c r="B40" s="38" t="s">
        <v>126</v>
      </c>
      <c r="C40" s="38" t="s">
        <v>287</v>
      </c>
      <c r="D40" s="26" t="s">
        <v>123</v>
      </c>
      <c r="E40" s="51">
        <f>'Прил.№6'!F245+'Прил.№6'!F421</f>
        <v>8136.68</v>
      </c>
    </row>
    <row r="41" spans="1:5" ht="12.75">
      <c r="A41" s="7" t="s">
        <v>95</v>
      </c>
      <c r="B41" s="7" t="s">
        <v>110</v>
      </c>
      <c r="C41" s="7"/>
      <c r="D41" s="133" t="s">
        <v>112</v>
      </c>
      <c r="E41" s="51">
        <f>E42</f>
        <v>74.42</v>
      </c>
    </row>
    <row r="42" spans="1:5" ht="33.75">
      <c r="A42" s="7" t="s">
        <v>95</v>
      </c>
      <c r="B42" s="7" t="s">
        <v>360</v>
      </c>
      <c r="C42" s="7"/>
      <c r="D42" s="131" t="s">
        <v>387</v>
      </c>
      <c r="E42" s="51">
        <f>E43</f>
        <v>74.42</v>
      </c>
    </row>
    <row r="43" spans="1:5" ht="12.75">
      <c r="A43" s="7" t="s">
        <v>95</v>
      </c>
      <c r="B43" s="7" t="s">
        <v>360</v>
      </c>
      <c r="C43" s="7" t="s">
        <v>287</v>
      </c>
      <c r="D43" s="131" t="s">
        <v>119</v>
      </c>
      <c r="E43" s="51">
        <f>'Прил.№6'!F248+'Прил.№6'!F424</f>
        <v>74.42</v>
      </c>
    </row>
    <row r="44" spans="1:5" ht="12.75">
      <c r="A44" s="63" t="s">
        <v>129</v>
      </c>
      <c r="B44" s="63"/>
      <c r="C44" s="63"/>
      <c r="D44" s="57" t="s">
        <v>31</v>
      </c>
      <c r="E44" s="46">
        <f>E45</f>
        <v>145</v>
      </c>
    </row>
    <row r="45" spans="1:5" ht="12.75">
      <c r="A45" s="38" t="s">
        <v>129</v>
      </c>
      <c r="B45" s="38" t="s">
        <v>13</v>
      </c>
      <c r="C45" s="38"/>
      <c r="D45" s="36" t="s">
        <v>31</v>
      </c>
      <c r="E45" s="29">
        <f>E47</f>
        <v>145</v>
      </c>
    </row>
    <row r="46" spans="1:5" ht="12.75">
      <c r="A46" s="38" t="s">
        <v>129</v>
      </c>
      <c r="B46" s="38" t="s">
        <v>149</v>
      </c>
      <c r="C46" s="38"/>
      <c r="D46" s="36" t="s">
        <v>132</v>
      </c>
      <c r="E46" s="29">
        <f>E47</f>
        <v>145</v>
      </c>
    </row>
    <row r="47" spans="1:5" ht="12.75">
      <c r="A47" s="38" t="s">
        <v>129</v>
      </c>
      <c r="B47" s="38" t="s">
        <v>149</v>
      </c>
      <c r="C47" s="38" t="s">
        <v>288</v>
      </c>
      <c r="D47" s="36" t="s">
        <v>131</v>
      </c>
      <c r="E47" s="29">
        <f>'Прил.№6'!F43</f>
        <v>145</v>
      </c>
    </row>
    <row r="48" spans="1:5" ht="12.75">
      <c r="A48" s="63" t="s">
        <v>215</v>
      </c>
      <c r="B48" s="63"/>
      <c r="C48" s="63"/>
      <c r="D48" s="57" t="s">
        <v>32</v>
      </c>
      <c r="E48" s="46">
        <f>E49+E55+E60+E71+E68+E52</f>
        <v>4438.7</v>
      </c>
    </row>
    <row r="49" spans="1:5" ht="12.75">
      <c r="A49" s="38" t="s">
        <v>215</v>
      </c>
      <c r="B49" s="38" t="s">
        <v>9</v>
      </c>
      <c r="C49" s="38"/>
      <c r="D49" s="36" t="s">
        <v>26</v>
      </c>
      <c r="E49" s="48">
        <f>E50</f>
        <v>0</v>
      </c>
    </row>
    <row r="50" spans="1:5" ht="12.75">
      <c r="A50" s="38" t="s">
        <v>215</v>
      </c>
      <c r="B50" s="38" t="s">
        <v>133</v>
      </c>
      <c r="C50" s="38"/>
      <c r="D50" s="36" t="s">
        <v>36</v>
      </c>
      <c r="E50" s="48">
        <f>E51</f>
        <v>0</v>
      </c>
    </row>
    <row r="51" spans="1:5" ht="12.75">
      <c r="A51" s="38" t="s">
        <v>215</v>
      </c>
      <c r="B51" s="38" t="s">
        <v>133</v>
      </c>
      <c r="C51" s="38" t="s">
        <v>287</v>
      </c>
      <c r="D51" s="26" t="s">
        <v>123</v>
      </c>
      <c r="E51" s="48">
        <f>'Прил.№6'!F48</f>
        <v>0</v>
      </c>
    </row>
    <row r="52" spans="1:5" ht="22.5">
      <c r="A52" s="38" t="s">
        <v>215</v>
      </c>
      <c r="B52" s="67" t="s">
        <v>122</v>
      </c>
      <c r="C52" s="67"/>
      <c r="D52" s="26" t="s">
        <v>146</v>
      </c>
      <c r="E52" s="48">
        <f>E53</f>
        <v>2695</v>
      </c>
    </row>
    <row r="53" spans="1:5" ht="12.75">
      <c r="A53" s="38" t="s">
        <v>215</v>
      </c>
      <c r="B53" s="67" t="s">
        <v>126</v>
      </c>
      <c r="C53" s="67"/>
      <c r="D53" s="26" t="s">
        <v>29</v>
      </c>
      <c r="E53" s="48">
        <f>E54</f>
        <v>2695</v>
      </c>
    </row>
    <row r="54" spans="1:5" ht="12.75">
      <c r="A54" s="38" t="s">
        <v>215</v>
      </c>
      <c r="B54" s="67" t="s">
        <v>126</v>
      </c>
      <c r="C54" s="67" t="s">
        <v>287</v>
      </c>
      <c r="D54" s="26" t="s">
        <v>119</v>
      </c>
      <c r="E54" s="48">
        <f>'Прил.№6'!F51+'Прил.№6'!F235</f>
        <v>2695</v>
      </c>
    </row>
    <row r="55" spans="1:5" ht="22.5">
      <c r="A55" s="38" t="s">
        <v>215</v>
      </c>
      <c r="B55" s="73" t="s">
        <v>73</v>
      </c>
      <c r="C55" s="73"/>
      <c r="D55" s="26" t="s">
        <v>74</v>
      </c>
      <c r="E55" s="48">
        <f>E56+E58</f>
        <v>509</v>
      </c>
    </row>
    <row r="56" spans="1:5" ht="12.75">
      <c r="A56" s="38" t="s">
        <v>215</v>
      </c>
      <c r="B56" s="73" t="s">
        <v>209</v>
      </c>
      <c r="C56" s="73"/>
      <c r="D56" s="26" t="s">
        <v>210</v>
      </c>
      <c r="E56" s="48">
        <f>E57</f>
        <v>269</v>
      </c>
    </row>
    <row r="57" spans="1:5" ht="12.75">
      <c r="A57" s="38" t="s">
        <v>215</v>
      </c>
      <c r="B57" s="73" t="s">
        <v>209</v>
      </c>
      <c r="C57" s="73" t="s">
        <v>303</v>
      </c>
      <c r="D57" s="17" t="s">
        <v>304</v>
      </c>
      <c r="E57" s="48">
        <f>'Прил.№6'!F254</f>
        <v>269</v>
      </c>
    </row>
    <row r="58" spans="1:5" ht="22.5">
      <c r="A58" s="38" t="s">
        <v>215</v>
      </c>
      <c r="B58" s="73" t="s">
        <v>150</v>
      </c>
      <c r="C58" s="73"/>
      <c r="D58" s="26" t="s">
        <v>75</v>
      </c>
      <c r="E58" s="48">
        <f>E59</f>
        <v>240</v>
      </c>
    </row>
    <row r="59" spans="1:5" ht="12.75" customHeight="1">
      <c r="A59" s="38" t="s">
        <v>215</v>
      </c>
      <c r="B59" s="38" t="s">
        <v>150</v>
      </c>
      <c r="C59" s="38" t="s">
        <v>303</v>
      </c>
      <c r="D59" s="17" t="s">
        <v>304</v>
      </c>
      <c r="E59" s="48">
        <f>'Прил.№6'!F256</f>
        <v>240</v>
      </c>
    </row>
    <row r="60" spans="1:5" ht="25.5" customHeight="1">
      <c r="A60" s="38" t="s">
        <v>215</v>
      </c>
      <c r="B60" s="73" t="s">
        <v>14</v>
      </c>
      <c r="C60" s="73"/>
      <c r="D60" s="26" t="s">
        <v>33</v>
      </c>
      <c r="E60" s="52">
        <f>E61</f>
        <v>665.3</v>
      </c>
    </row>
    <row r="61" spans="1:5" ht="12.75">
      <c r="A61" s="38" t="s">
        <v>215</v>
      </c>
      <c r="B61" s="74" t="s">
        <v>135</v>
      </c>
      <c r="C61" s="74"/>
      <c r="D61" s="36" t="s">
        <v>34</v>
      </c>
      <c r="E61" s="51">
        <f>E64+E62+E66</f>
        <v>665.3</v>
      </c>
    </row>
    <row r="62" spans="1:5" ht="12.75">
      <c r="A62" s="38" t="s">
        <v>215</v>
      </c>
      <c r="B62" s="67" t="s">
        <v>185</v>
      </c>
      <c r="C62" s="67"/>
      <c r="D62" s="26" t="s">
        <v>186</v>
      </c>
      <c r="E62" s="48">
        <f>E63</f>
        <v>17.5</v>
      </c>
    </row>
    <row r="63" spans="1:5" ht="12.75">
      <c r="A63" s="38" t="s">
        <v>215</v>
      </c>
      <c r="B63" s="67" t="s">
        <v>185</v>
      </c>
      <c r="C63" s="38" t="s">
        <v>335</v>
      </c>
      <c r="D63" s="9" t="s">
        <v>336</v>
      </c>
      <c r="E63" s="48">
        <f>'Прил.№6'!F429</f>
        <v>17.5</v>
      </c>
    </row>
    <row r="64" spans="1:5" ht="12.75">
      <c r="A64" s="38" t="s">
        <v>215</v>
      </c>
      <c r="B64" s="67" t="s">
        <v>193</v>
      </c>
      <c r="C64" s="67"/>
      <c r="D64" s="36" t="s">
        <v>194</v>
      </c>
      <c r="E64" s="48">
        <f>E65</f>
        <v>135</v>
      </c>
    </row>
    <row r="65" spans="1:5" ht="12.75">
      <c r="A65" s="38" t="s">
        <v>215</v>
      </c>
      <c r="B65" s="67" t="s">
        <v>193</v>
      </c>
      <c r="C65" s="10" t="s">
        <v>303</v>
      </c>
      <c r="D65" s="17" t="s">
        <v>304</v>
      </c>
      <c r="E65" s="48">
        <f>'Прил.№6'!F55</f>
        <v>135</v>
      </c>
    </row>
    <row r="66" spans="1:5" ht="12.75">
      <c r="A66" s="7" t="s">
        <v>215</v>
      </c>
      <c r="B66" s="7" t="s">
        <v>428</v>
      </c>
      <c r="C66" s="7"/>
      <c r="D66" s="131" t="s">
        <v>429</v>
      </c>
      <c r="E66" s="48">
        <f>'Прил.№6'!F259</f>
        <v>512.8</v>
      </c>
    </row>
    <row r="67" spans="1:5" ht="45">
      <c r="A67" s="7" t="s">
        <v>215</v>
      </c>
      <c r="B67" s="7" t="s">
        <v>428</v>
      </c>
      <c r="C67" s="7" t="s">
        <v>430</v>
      </c>
      <c r="D67" s="131" t="s">
        <v>431</v>
      </c>
      <c r="E67" s="48">
        <f>'Прил.№6'!F260</f>
        <v>512.8</v>
      </c>
    </row>
    <row r="68" spans="1:5" ht="12.75">
      <c r="A68" s="38" t="s">
        <v>215</v>
      </c>
      <c r="B68" s="67" t="s">
        <v>110</v>
      </c>
      <c r="C68" s="67"/>
      <c r="D68" s="26" t="s">
        <v>112</v>
      </c>
      <c r="E68" s="48">
        <f>E69</f>
        <v>169.4</v>
      </c>
    </row>
    <row r="69" spans="1:5" ht="33.75">
      <c r="A69" s="38" t="s">
        <v>215</v>
      </c>
      <c r="B69" s="10" t="s">
        <v>261</v>
      </c>
      <c r="C69" s="10"/>
      <c r="D69" s="26" t="s">
        <v>262</v>
      </c>
      <c r="E69" s="48">
        <f>E70</f>
        <v>169.4</v>
      </c>
    </row>
    <row r="70" spans="1:5" ht="12.75">
      <c r="A70" s="38" t="s">
        <v>215</v>
      </c>
      <c r="B70" s="10" t="s">
        <v>261</v>
      </c>
      <c r="C70" s="10" t="s">
        <v>287</v>
      </c>
      <c r="D70" s="26" t="s">
        <v>119</v>
      </c>
      <c r="E70" s="48">
        <f>'Прил.№6'!F58</f>
        <v>169.4</v>
      </c>
    </row>
    <row r="71" spans="1:5" ht="12.75">
      <c r="A71" s="38" t="s">
        <v>215</v>
      </c>
      <c r="B71" s="67" t="s">
        <v>101</v>
      </c>
      <c r="C71" s="67"/>
      <c r="D71" s="68" t="s">
        <v>102</v>
      </c>
      <c r="E71" s="48">
        <f>E72+E75+E77</f>
        <v>400</v>
      </c>
    </row>
    <row r="72" spans="1:5" ht="33.75">
      <c r="A72" s="38" t="s">
        <v>215</v>
      </c>
      <c r="B72" s="73" t="s">
        <v>15</v>
      </c>
      <c r="C72" s="73"/>
      <c r="D72" s="26" t="s">
        <v>239</v>
      </c>
      <c r="E72" s="48">
        <f>E73+E74</f>
        <v>100</v>
      </c>
    </row>
    <row r="73" spans="1:5" ht="12.75">
      <c r="A73" s="38" t="s">
        <v>215</v>
      </c>
      <c r="B73" s="38" t="s">
        <v>15</v>
      </c>
      <c r="C73" s="7" t="s">
        <v>303</v>
      </c>
      <c r="D73" s="17" t="s">
        <v>304</v>
      </c>
      <c r="E73" s="29">
        <f>'Прил.№6'!F63</f>
        <v>22</v>
      </c>
    </row>
    <row r="74" spans="1:5" ht="22.5">
      <c r="A74" s="7" t="s">
        <v>215</v>
      </c>
      <c r="B74" s="7" t="s">
        <v>15</v>
      </c>
      <c r="C74" s="7" t="s">
        <v>294</v>
      </c>
      <c r="D74" s="131" t="s">
        <v>296</v>
      </c>
      <c r="E74" s="87">
        <f>'Прил.№6'!F64</f>
        <v>78</v>
      </c>
    </row>
    <row r="75" spans="1:5" ht="22.5">
      <c r="A75" s="38" t="s">
        <v>215</v>
      </c>
      <c r="B75" s="38" t="s">
        <v>16</v>
      </c>
      <c r="C75" s="38"/>
      <c r="D75" s="26" t="s">
        <v>114</v>
      </c>
      <c r="E75" s="29">
        <f>E76</f>
        <v>200</v>
      </c>
    </row>
    <row r="76" spans="1:5" ht="12.75">
      <c r="A76" s="38" t="s">
        <v>215</v>
      </c>
      <c r="B76" s="38" t="s">
        <v>16</v>
      </c>
      <c r="C76" s="7" t="s">
        <v>303</v>
      </c>
      <c r="D76" s="17" t="s">
        <v>304</v>
      </c>
      <c r="E76" s="29">
        <f>'Прил.№6'!F61</f>
        <v>200</v>
      </c>
    </row>
    <row r="77" spans="1:5" ht="33.75">
      <c r="A77" s="7" t="s">
        <v>215</v>
      </c>
      <c r="B77" s="7" t="s">
        <v>353</v>
      </c>
      <c r="C77" s="7"/>
      <c r="D77" s="17" t="s">
        <v>354</v>
      </c>
      <c r="E77" s="29">
        <f>E78</f>
        <v>100</v>
      </c>
    </row>
    <row r="78" spans="1:5" ht="22.5">
      <c r="A78" s="7" t="s">
        <v>215</v>
      </c>
      <c r="B78" s="7" t="s">
        <v>353</v>
      </c>
      <c r="C78" s="7" t="s">
        <v>292</v>
      </c>
      <c r="D78" s="17" t="s">
        <v>293</v>
      </c>
      <c r="E78" s="29">
        <f>'Прил.№6'!F66</f>
        <v>100</v>
      </c>
    </row>
    <row r="79" spans="1:5" ht="12.75">
      <c r="A79" s="63" t="s">
        <v>17</v>
      </c>
      <c r="B79" s="63"/>
      <c r="C79" s="63"/>
      <c r="D79" s="57" t="s">
        <v>35</v>
      </c>
      <c r="E79" s="46">
        <f>E84+E97+E101+E80</f>
        <v>2270.94303</v>
      </c>
    </row>
    <row r="80" spans="1:5" ht="12.75">
      <c r="A80" s="15" t="s">
        <v>408</v>
      </c>
      <c r="B80" s="15"/>
      <c r="C80" s="15"/>
      <c r="D80" s="125" t="s">
        <v>409</v>
      </c>
      <c r="E80" s="46">
        <f>E81</f>
        <v>527.6</v>
      </c>
    </row>
    <row r="81" spans="1:5" ht="12.75">
      <c r="A81" s="7" t="s">
        <v>408</v>
      </c>
      <c r="B81" s="7" t="s">
        <v>9</v>
      </c>
      <c r="C81" s="7"/>
      <c r="D81" s="132" t="s">
        <v>26</v>
      </c>
      <c r="E81" s="29">
        <f>E82</f>
        <v>527.6</v>
      </c>
    </row>
    <row r="82" spans="1:5" ht="12.75">
      <c r="A82" s="7" t="s">
        <v>408</v>
      </c>
      <c r="B82" s="7" t="s">
        <v>133</v>
      </c>
      <c r="C82" s="7"/>
      <c r="D82" s="132" t="s">
        <v>36</v>
      </c>
      <c r="E82" s="29">
        <f>E83</f>
        <v>527.6</v>
      </c>
    </row>
    <row r="83" spans="1:5" ht="12.75">
      <c r="A83" s="7" t="s">
        <v>408</v>
      </c>
      <c r="B83" s="12" t="s">
        <v>133</v>
      </c>
      <c r="C83" s="12" t="s">
        <v>287</v>
      </c>
      <c r="D83" s="132" t="s">
        <v>119</v>
      </c>
      <c r="E83" s="29">
        <f>'Прил.№6'!F71</f>
        <v>527.6</v>
      </c>
    </row>
    <row r="84" spans="1:5" s="23" customFormat="1" ht="22.5">
      <c r="A84" s="63" t="s">
        <v>19</v>
      </c>
      <c r="B84" s="63"/>
      <c r="C84" s="63"/>
      <c r="D84" s="72" t="str">
        <f>'Прил.№6'!E72</f>
        <v>Защита населения и территории от чрезвычайных ситуаций природного и техногенного характера, гражданская оборона</v>
      </c>
      <c r="E84" s="46">
        <f>E88+E94+E85+E91</f>
        <v>1150.9489</v>
      </c>
    </row>
    <row r="85" spans="1:5" s="23" customFormat="1" ht="22.5">
      <c r="A85" s="38" t="s">
        <v>19</v>
      </c>
      <c r="B85" s="38" t="s">
        <v>122</v>
      </c>
      <c r="C85" s="38"/>
      <c r="D85" s="26" t="s">
        <v>146</v>
      </c>
      <c r="E85" s="29">
        <f>E86</f>
        <v>612.2</v>
      </c>
    </row>
    <row r="86" spans="1:5" s="23" customFormat="1" ht="12.75">
      <c r="A86" s="38" t="s">
        <v>19</v>
      </c>
      <c r="B86" s="38" t="s">
        <v>126</v>
      </c>
      <c r="C86" s="38"/>
      <c r="D86" s="26" t="s">
        <v>29</v>
      </c>
      <c r="E86" s="29">
        <f>E87</f>
        <v>612.2</v>
      </c>
    </row>
    <row r="87" spans="1:5" s="23" customFormat="1" ht="12.75">
      <c r="A87" s="38" t="s">
        <v>19</v>
      </c>
      <c r="B87" s="38" t="s">
        <v>126</v>
      </c>
      <c r="C87" s="38" t="s">
        <v>287</v>
      </c>
      <c r="D87" s="39" t="s">
        <v>119</v>
      </c>
      <c r="E87" s="29">
        <f>'Прил.№6'!F75</f>
        <v>612.2</v>
      </c>
    </row>
    <row r="88" spans="1:5" ht="22.5">
      <c r="A88" s="38" t="s">
        <v>19</v>
      </c>
      <c r="B88" s="38" t="s">
        <v>20</v>
      </c>
      <c r="C88" s="38"/>
      <c r="D88" s="26" t="s">
        <v>37</v>
      </c>
      <c r="E88" s="29">
        <f>E89</f>
        <v>372.5</v>
      </c>
    </row>
    <row r="89" spans="1:5" ht="22.5">
      <c r="A89" s="38" t="s">
        <v>19</v>
      </c>
      <c r="B89" s="38" t="s">
        <v>136</v>
      </c>
      <c r="C89" s="38"/>
      <c r="D89" s="26" t="s">
        <v>137</v>
      </c>
      <c r="E89" s="29">
        <f>E90</f>
        <v>372.5</v>
      </c>
    </row>
    <row r="90" spans="1:5" ht="12.75">
      <c r="A90" s="38" t="s">
        <v>19</v>
      </c>
      <c r="B90" s="38" t="s">
        <v>136</v>
      </c>
      <c r="C90" s="7" t="s">
        <v>303</v>
      </c>
      <c r="D90" s="17" t="s">
        <v>304</v>
      </c>
      <c r="E90" s="29">
        <f>'Прил.№6'!F78</f>
        <v>372.5</v>
      </c>
    </row>
    <row r="91" spans="1:5" ht="12.75">
      <c r="A91" s="7" t="s">
        <v>19</v>
      </c>
      <c r="B91" s="7" t="s">
        <v>101</v>
      </c>
      <c r="C91" s="7"/>
      <c r="D91" s="17" t="s">
        <v>102</v>
      </c>
      <c r="E91" s="29">
        <f>E92</f>
        <v>166.2489</v>
      </c>
    </row>
    <row r="92" spans="1:5" ht="45">
      <c r="A92" s="7" t="s">
        <v>19</v>
      </c>
      <c r="B92" s="7" t="s">
        <v>351</v>
      </c>
      <c r="C92" s="7"/>
      <c r="D92" s="17" t="s">
        <v>352</v>
      </c>
      <c r="E92" s="29">
        <f>E93</f>
        <v>166.2489</v>
      </c>
    </row>
    <row r="93" spans="1:5" ht="12.75">
      <c r="A93" s="7" t="s">
        <v>19</v>
      </c>
      <c r="B93" s="7" t="s">
        <v>351</v>
      </c>
      <c r="C93" s="7" t="s">
        <v>303</v>
      </c>
      <c r="D93" s="17" t="s">
        <v>304</v>
      </c>
      <c r="E93" s="29">
        <f>'Прил.№6'!F81</f>
        <v>166.2489</v>
      </c>
    </row>
    <row r="94" spans="1:5" ht="12.75">
      <c r="A94" s="38" t="s">
        <v>19</v>
      </c>
      <c r="B94" s="38" t="s">
        <v>21</v>
      </c>
      <c r="C94" s="38"/>
      <c r="D94" s="75" t="s">
        <v>38</v>
      </c>
      <c r="E94" s="29">
        <f>E95</f>
        <v>0</v>
      </c>
    </row>
    <row r="95" spans="1:5" ht="22.5">
      <c r="A95" s="38" t="s">
        <v>19</v>
      </c>
      <c r="B95" s="38" t="s">
        <v>138</v>
      </c>
      <c r="C95" s="38"/>
      <c r="D95" s="26" t="s">
        <v>39</v>
      </c>
      <c r="E95" s="29">
        <f>E96</f>
        <v>0</v>
      </c>
    </row>
    <row r="96" spans="1:5" ht="12.75">
      <c r="A96" s="38" t="s">
        <v>19</v>
      </c>
      <c r="B96" s="38" t="s">
        <v>138</v>
      </c>
      <c r="C96" s="7" t="s">
        <v>303</v>
      </c>
      <c r="D96" s="17" t="s">
        <v>304</v>
      </c>
      <c r="E96" s="29">
        <f>'Прил.№6'!F84</f>
        <v>0</v>
      </c>
    </row>
    <row r="97" spans="1:5" ht="12.75">
      <c r="A97" s="63" t="s">
        <v>271</v>
      </c>
      <c r="B97" s="19"/>
      <c r="C97" s="19"/>
      <c r="D97" s="98" t="s">
        <v>283</v>
      </c>
      <c r="E97" s="29">
        <f>E98</f>
        <v>452.39412999999996</v>
      </c>
    </row>
    <row r="98" spans="1:5" ht="12.75">
      <c r="A98" s="38" t="s">
        <v>271</v>
      </c>
      <c r="B98" s="12" t="s">
        <v>101</v>
      </c>
      <c r="C98" s="12"/>
      <c r="D98" s="17" t="s">
        <v>102</v>
      </c>
      <c r="E98" s="29">
        <f>E99</f>
        <v>452.39412999999996</v>
      </c>
    </row>
    <row r="99" spans="1:5" ht="22.5">
      <c r="A99" s="38" t="s">
        <v>271</v>
      </c>
      <c r="B99" s="12" t="s">
        <v>350</v>
      </c>
      <c r="C99" s="12"/>
      <c r="D99" s="17" t="s">
        <v>355</v>
      </c>
      <c r="E99" s="29">
        <f>E100</f>
        <v>452.39412999999996</v>
      </c>
    </row>
    <row r="100" spans="1:5" ht="12.75">
      <c r="A100" s="38" t="s">
        <v>271</v>
      </c>
      <c r="B100" s="12" t="s">
        <v>350</v>
      </c>
      <c r="C100" s="7" t="s">
        <v>303</v>
      </c>
      <c r="D100" s="17" t="s">
        <v>304</v>
      </c>
      <c r="E100" s="29">
        <f>'Прил.№6'!F88</f>
        <v>452.39412999999996</v>
      </c>
    </row>
    <row r="101" spans="1:5" ht="22.5">
      <c r="A101" s="15" t="s">
        <v>376</v>
      </c>
      <c r="B101" s="15"/>
      <c r="C101" s="15"/>
      <c r="D101" s="126" t="s">
        <v>377</v>
      </c>
      <c r="E101" s="29">
        <f>E102</f>
        <v>140</v>
      </c>
    </row>
    <row r="102" spans="1:5" ht="12.75">
      <c r="A102" s="12" t="s">
        <v>376</v>
      </c>
      <c r="B102" s="12" t="s">
        <v>101</v>
      </c>
      <c r="C102" s="12"/>
      <c r="D102" s="129" t="s">
        <v>102</v>
      </c>
      <c r="E102" s="29">
        <f>'Прил.№6'!F90</f>
        <v>140</v>
      </c>
    </row>
    <row r="103" spans="1:5" ht="22.5">
      <c r="A103" s="7" t="s">
        <v>376</v>
      </c>
      <c r="B103" s="7" t="s">
        <v>18</v>
      </c>
      <c r="C103" s="7"/>
      <c r="D103" s="128" t="s">
        <v>251</v>
      </c>
      <c r="E103" s="29">
        <f>'Прил.№6'!F91</f>
        <v>140</v>
      </c>
    </row>
    <row r="104" spans="1:5" ht="12.75">
      <c r="A104" s="12" t="s">
        <v>376</v>
      </c>
      <c r="B104" s="12" t="s">
        <v>18</v>
      </c>
      <c r="C104" s="7" t="s">
        <v>303</v>
      </c>
      <c r="D104" s="131" t="s">
        <v>304</v>
      </c>
      <c r="E104" s="29">
        <f>'Прил.№6'!F92</f>
        <v>140</v>
      </c>
    </row>
    <row r="105" spans="1:5" ht="12.75">
      <c r="A105" s="63" t="s">
        <v>22</v>
      </c>
      <c r="B105" s="63"/>
      <c r="C105" s="63"/>
      <c r="D105" s="76" t="s">
        <v>41</v>
      </c>
      <c r="E105" s="81">
        <f>E106+E121+E137+E129+E114</f>
        <v>29973.90591</v>
      </c>
    </row>
    <row r="106" spans="1:5" s="23" customFormat="1" ht="12.75">
      <c r="A106" s="63" t="s">
        <v>23</v>
      </c>
      <c r="B106" s="63"/>
      <c r="C106" s="63"/>
      <c r="D106" s="57" t="s">
        <v>42</v>
      </c>
      <c r="E106" s="46">
        <f>E110+E107</f>
        <v>13870.48302</v>
      </c>
    </row>
    <row r="107" spans="1:5" s="23" customFormat="1" ht="12.75">
      <c r="A107" s="12" t="s">
        <v>23</v>
      </c>
      <c r="B107" s="12" t="s">
        <v>13</v>
      </c>
      <c r="C107" s="12"/>
      <c r="D107" s="129" t="s">
        <v>401</v>
      </c>
      <c r="E107" s="29">
        <f>E108</f>
        <v>13770.48302</v>
      </c>
    </row>
    <row r="108" spans="1:5" s="23" customFormat="1" ht="22.5">
      <c r="A108" s="12" t="s">
        <v>23</v>
      </c>
      <c r="B108" s="12" t="s">
        <v>399</v>
      </c>
      <c r="C108" s="12"/>
      <c r="D108" s="129" t="s">
        <v>402</v>
      </c>
      <c r="E108" s="29">
        <f>E109</f>
        <v>13770.48302</v>
      </c>
    </row>
    <row r="109" spans="1:5" s="23" customFormat="1" ht="12.75">
      <c r="A109" s="12" t="s">
        <v>23</v>
      </c>
      <c r="B109" s="12" t="s">
        <v>399</v>
      </c>
      <c r="C109" s="12" t="s">
        <v>400</v>
      </c>
      <c r="D109" s="129" t="s">
        <v>403</v>
      </c>
      <c r="E109" s="29">
        <f>'Прил.№6'!F97</f>
        <v>13770.48302</v>
      </c>
    </row>
    <row r="110" spans="1:5" ht="12.75">
      <c r="A110" s="38" t="s">
        <v>23</v>
      </c>
      <c r="B110" s="67" t="s">
        <v>101</v>
      </c>
      <c r="C110" s="67"/>
      <c r="D110" s="68" t="s">
        <v>102</v>
      </c>
      <c r="E110" s="29">
        <f>E111</f>
        <v>100</v>
      </c>
    </row>
    <row r="111" spans="1:5" ht="12.75">
      <c r="A111" s="38" t="s">
        <v>23</v>
      </c>
      <c r="B111" s="38" t="s">
        <v>24</v>
      </c>
      <c r="C111" s="38"/>
      <c r="D111" s="36" t="s">
        <v>437</v>
      </c>
      <c r="E111" s="29">
        <f>E112+E113</f>
        <v>100</v>
      </c>
    </row>
    <row r="112" spans="1:5" ht="12.75">
      <c r="A112" s="38" t="s">
        <v>23</v>
      </c>
      <c r="B112" s="38" t="s">
        <v>24</v>
      </c>
      <c r="C112" s="7" t="s">
        <v>303</v>
      </c>
      <c r="D112" s="17" t="s">
        <v>304</v>
      </c>
      <c r="E112" s="29">
        <f>'Прил.№6'!F100</f>
        <v>80</v>
      </c>
    </row>
    <row r="113" spans="1:5" ht="22.5">
      <c r="A113" s="7" t="s">
        <v>23</v>
      </c>
      <c r="B113" s="7" t="s">
        <v>24</v>
      </c>
      <c r="C113" s="7" t="s">
        <v>294</v>
      </c>
      <c r="D113" s="131" t="s">
        <v>296</v>
      </c>
      <c r="E113" s="29">
        <f>'Прил.№6'!F101</f>
        <v>20</v>
      </c>
    </row>
    <row r="114" spans="1:5" ht="12.75">
      <c r="A114" s="15" t="s">
        <v>410</v>
      </c>
      <c r="B114" s="15"/>
      <c r="C114" s="15"/>
      <c r="D114" s="134" t="s">
        <v>411</v>
      </c>
      <c r="E114" s="46">
        <f>E118+E115</f>
        <v>1249.4</v>
      </c>
    </row>
    <row r="115" spans="1:5" ht="12.75">
      <c r="A115" s="7" t="s">
        <v>410</v>
      </c>
      <c r="B115" s="7" t="s">
        <v>170</v>
      </c>
      <c r="C115" s="7"/>
      <c r="D115" s="131" t="s">
        <v>205</v>
      </c>
      <c r="E115" s="46">
        <f>'Прил.№6'!F103</f>
        <v>1124.4</v>
      </c>
    </row>
    <row r="116" spans="1:5" ht="67.5">
      <c r="A116" s="7" t="s">
        <v>410</v>
      </c>
      <c r="B116" s="7" t="s">
        <v>420</v>
      </c>
      <c r="C116" s="7"/>
      <c r="D116" s="131" t="s">
        <v>421</v>
      </c>
      <c r="E116" s="46">
        <f>'Прил.№6'!F104</f>
        <v>1124.4</v>
      </c>
    </row>
    <row r="117" spans="1:5" ht="12.75">
      <c r="A117" s="7" t="s">
        <v>410</v>
      </c>
      <c r="B117" s="7" t="s">
        <v>420</v>
      </c>
      <c r="C117" s="7" t="s">
        <v>303</v>
      </c>
      <c r="D117" s="131" t="s">
        <v>304</v>
      </c>
      <c r="E117" s="46">
        <f>'Прил.№6'!F105</f>
        <v>1124.4</v>
      </c>
    </row>
    <row r="118" spans="1:5" ht="12.75">
      <c r="A118" s="7" t="s">
        <v>410</v>
      </c>
      <c r="B118" s="7" t="s">
        <v>101</v>
      </c>
      <c r="C118" s="7"/>
      <c r="D118" s="129" t="s">
        <v>102</v>
      </c>
      <c r="E118" s="29">
        <f>E119</f>
        <v>125</v>
      </c>
    </row>
    <row r="119" spans="1:5" ht="28.5" customHeight="1">
      <c r="A119" s="7" t="s">
        <v>410</v>
      </c>
      <c r="B119" s="7" t="s">
        <v>418</v>
      </c>
      <c r="C119" s="7"/>
      <c r="D119" s="131" t="s">
        <v>419</v>
      </c>
      <c r="E119" s="29">
        <f>E120</f>
        <v>125</v>
      </c>
    </row>
    <row r="120" spans="1:5" ht="12.75">
      <c r="A120" s="7" t="s">
        <v>410</v>
      </c>
      <c r="B120" s="7" t="s">
        <v>418</v>
      </c>
      <c r="C120" s="7" t="s">
        <v>303</v>
      </c>
      <c r="D120" s="131" t="s">
        <v>304</v>
      </c>
      <c r="E120" s="29">
        <f>'Прил.№6'!F108</f>
        <v>125</v>
      </c>
    </row>
    <row r="121" spans="1:5" ht="12.75">
      <c r="A121" s="63" t="s">
        <v>25</v>
      </c>
      <c r="B121" s="63"/>
      <c r="C121" s="63"/>
      <c r="D121" s="57" t="s">
        <v>43</v>
      </c>
      <c r="E121" s="46">
        <f>E125+E122</f>
        <v>6178.200000000001</v>
      </c>
    </row>
    <row r="122" spans="1:5" ht="33.75">
      <c r="A122" s="7" t="s">
        <v>25</v>
      </c>
      <c r="B122" s="7" t="s">
        <v>388</v>
      </c>
      <c r="C122" s="7"/>
      <c r="D122" s="129" t="s">
        <v>389</v>
      </c>
      <c r="E122" s="87">
        <f>E123+E124</f>
        <v>2545.8</v>
      </c>
    </row>
    <row r="123" spans="1:5" ht="12.75">
      <c r="A123" s="7" t="s">
        <v>25</v>
      </c>
      <c r="B123" s="7" t="s">
        <v>388</v>
      </c>
      <c r="C123" s="7" t="s">
        <v>303</v>
      </c>
      <c r="D123" s="131" t="s">
        <v>304</v>
      </c>
      <c r="E123" s="87">
        <f>'Прил.№6'!F111</f>
        <v>1101.5</v>
      </c>
    </row>
    <row r="124" spans="1:5" ht="22.5">
      <c r="A124" s="7" t="s">
        <v>25</v>
      </c>
      <c r="B124" s="7" t="s">
        <v>388</v>
      </c>
      <c r="C124" s="7" t="s">
        <v>294</v>
      </c>
      <c r="D124" s="132" t="s">
        <v>296</v>
      </c>
      <c r="E124" s="87">
        <f>'Прил.№6'!F112</f>
        <v>1444.3</v>
      </c>
    </row>
    <row r="125" spans="1:5" ht="12.75">
      <c r="A125" s="38" t="s">
        <v>25</v>
      </c>
      <c r="B125" s="38" t="s">
        <v>101</v>
      </c>
      <c r="C125" s="38"/>
      <c r="D125" s="68" t="s">
        <v>102</v>
      </c>
      <c r="E125" s="29">
        <f>E126</f>
        <v>3632.4</v>
      </c>
    </row>
    <row r="126" spans="1:5" ht="33.75">
      <c r="A126" s="38" t="s">
        <v>25</v>
      </c>
      <c r="B126" s="38" t="s">
        <v>182</v>
      </c>
      <c r="C126" s="38"/>
      <c r="D126" s="39" t="s">
        <v>245</v>
      </c>
      <c r="E126" s="29">
        <f>E127+E128</f>
        <v>3632.4</v>
      </c>
    </row>
    <row r="127" spans="1:5" ht="22.5">
      <c r="A127" s="38" t="s">
        <v>25</v>
      </c>
      <c r="B127" s="38" t="s">
        <v>182</v>
      </c>
      <c r="C127" s="7" t="s">
        <v>294</v>
      </c>
      <c r="D127" s="9" t="s">
        <v>296</v>
      </c>
      <c r="E127" s="29">
        <f>'Прил.№6'!F115</f>
        <v>3438</v>
      </c>
    </row>
    <row r="128" spans="1:5" ht="12.75">
      <c r="A128" s="38" t="s">
        <v>25</v>
      </c>
      <c r="B128" s="38" t="s">
        <v>182</v>
      </c>
      <c r="C128" s="7" t="s">
        <v>303</v>
      </c>
      <c r="D128" s="17" t="s">
        <v>304</v>
      </c>
      <c r="E128" s="29">
        <f>'Прил.№6'!F116</f>
        <v>194.39999999999998</v>
      </c>
    </row>
    <row r="129" spans="1:5" ht="12.75">
      <c r="A129" s="15" t="s">
        <v>234</v>
      </c>
      <c r="B129" s="15"/>
      <c r="C129" s="15"/>
      <c r="D129" s="98" t="s">
        <v>235</v>
      </c>
      <c r="E129" s="46">
        <f>E134+E130</f>
        <v>8398.82289</v>
      </c>
    </row>
    <row r="130" spans="1:5" ht="12.75">
      <c r="A130" s="7" t="s">
        <v>234</v>
      </c>
      <c r="B130" s="7" t="s">
        <v>170</v>
      </c>
      <c r="C130" s="7"/>
      <c r="D130" s="131" t="s">
        <v>205</v>
      </c>
      <c r="E130" s="29">
        <f>'Прил.№6'!F118</f>
        <v>4538.6</v>
      </c>
    </row>
    <row r="131" spans="1:5" ht="12.75">
      <c r="A131" s="7" t="s">
        <v>234</v>
      </c>
      <c r="B131" s="7" t="s">
        <v>378</v>
      </c>
      <c r="C131" s="7"/>
      <c r="D131" s="131" t="s">
        <v>379</v>
      </c>
      <c r="E131" s="29">
        <f>'Прил.№6'!F119</f>
        <v>4538.6</v>
      </c>
    </row>
    <row r="132" spans="1:5" ht="12.75">
      <c r="A132" s="7" t="s">
        <v>234</v>
      </c>
      <c r="B132" s="7" t="s">
        <v>380</v>
      </c>
      <c r="C132" s="7"/>
      <c r="D132" s="131" t="s">
        <v>381</v>
      </c>
      <c r="E132" s="29">
        <f>'Прил.№6'!F120</f>
        <v>4538.6</v>
      </c>
    </row>
    <row r="133" spans="1:5" ht="22.5">
      <c r="A133" s="7" t="s">
        <v>234</v>
      </c>
      <c r="B133" s="7" t="s">
        <v>380</v>
      </c>
      <c r="C133" s="7" t="s">
        <v>292</v>
      </c>
      <c r="D133" s="131" t="s">
        <v>382</v>
      </c>
      <c r="E133" s="29">
        <f>'Прил.№6'!F121</f>
        <v>4538.6</v>
      </c>
    </row>
    <row r="134" spans="1:5" ht="12.75">
      <c r="A134" s="7" t="s">
        <v>234</v>
      </c>
      <c r="B134" s="7" t="s">
        <v>101</v>
      </c>
      <c r="C134" s="7"/>
      <c r="D134" s="14" t="s">
        <v>102</v>
      </c>
      <c r="E134" s="29">
        <f>E135</f>
        <v>3860.22289</v>
      </c>
    </row>
    <row r="135" spans="1:5" ht="33.75">
      <c r="A135" s="7" t="s">
        <v>234</v>
      </c>
      <c r="B135" s="38" t="s">
        <v>182</v>
      </c>
      <c r="C135" s="38"/>
      <c r="D135" s="39" t="s">
        <v>245</v>
      </c>
      <c r="E135" s="29">
        <f>E136</f>
        <v>3860.22289</v>
      </c>
    </row>
    <row r="136" spans="1:5" ht="22.5">
      <c r="A136" s="7" t="s">
        <v>234</v>
      </c>
      <c r="B136" s="97" t="s">
        <v>182</v>
      </c>
      <c r="C136" s="7" t="s">
        <v>292</v>
      </c>
      <c r="D136" s="17" t="s">
        <v>293</v>
      </c>
      <c r="E136" s="29">
        <f>'Прил.№6'!F124</f>
        <v>3860.22289</v>
      </c>
    </row>
    <row r="137" spans="1:5" s="23" customFormat="1" ht="12.75">
      <c r="A137" s="63" t="s">
        <v>140</v>
      </c>
      <c r="B137" s="63"/>
      <c r="C137" s="63"/>
      <c r="D137" s="57" t="s">
        <v>44</v>
      </c>
      <c r="E137" s="81">
        <f>E138+E141</f>
        <v>277</v>
      </c>
    </row>
    <row r="138" spans="1:5" ht="12.75">
      <c r="A138" s="38" t="s">
        <v>140</v>
      </c>
      <c r="B138" s="7" t="s">
        <v>101</v>
      </c>
      <c r="C138" s="7"/>
      <c r="D138" s="93" t="s">
        <v>102</v>
      </c>
      <c r="E138" s="29">
        <f>E139</f>
        <v>190</v>
      </c>
    </row>
    <row r="139" spans="1:5" ht="22.5">
      <c r="A139" s="38" t="s">
        <v>140</v>
      </c>
      <c r="B139" s="7" t="s">
        <v>327</v>
      </c>
      <c r="C139" s="7"/>
      <c r="D139" s="9" t="s">
        <v>317</v>
      </c>
      <c r="E139" s="48">
        <f>E140</f>
        <v>190</v>
      </c>
    </row>
    <row r="140" spans="1:5" ht="12.75">
      <c r="A140" s="38" t="s">
        <v>140</v>
      </c>
      <c r="B140" s="7" t="s">
        <v>327</v>
      </c>
      <c r="C140" s="7" t="s">
        <v>303</v>
      </c>
      <c r="D140" s="17" t="s">
        <v>304</v>
      </c>
      <c r="E140" s="48">
        <f>'Прил.№6'!F265</f>
        <v>190</v>
      </c>
    </row>
    <row r="141" spans="1:5" ht="12.75">
      <c r="A141" s="38" t="s">
        <v>140</v>
      </c>
      <c r="B141" s="67" t="s">
        <v>101</v>
      </c>
      <c r="C141" s="67"/>
      <c r="D141" s="25" t="s">
        <v>102</v>
      </c>
      <c r="E141" s="105">
        <f>E142+E144+E146</f>
        <v>87</v>
      </c>
    </row>
    <row r="142" spans="1:5" ht="22.5">
      <c r="A142" s="38" t="s">
        <v>140</v>
      </c>
      <c r="B142" s="38" t="s">
        <v>45</v>
      </c>
      <c r="C142" s="7"/>
      <c r="D142" s="26" t="s">
        <v>295</v>
      </c>
      <c r="E142" s="29">
        <f>E143</f>
        <v>0</v>
      </c>
    </row>
    <row r="143" spans="1:5" ht="22.5">
      <c r="A143" s="38" t="s">
        <v>140</v>
      </c>
      <c r="B143" s="38" t="s">
        <v>45</v>
      </c>
      <c r="C143" s="7" t="s">
        <v>294</v>
      </c>
      <c r="D143" s="9" t="s">
        <v>296</v>
      </c>
      <c r="E143" s="29">
        <f>'Прил.№6'!F128</f>
        <v>0</v>
      </c>
    </row>
    <row r="144" spans="1:5" ht="12.75">
      <c r="A144" s="53" t="s">
        <v>140</v>
      </c>
      <c r="B144" s="38">
        <v>7950800</v>
      </c>
      <c r="C144" s="53"/>
      <c r="D144" s="93" t="s">
        <v>241</v>
      </c>
      <c r="E144" s="53">
        <f>E145</f>
        <v>40</v>
      </c>
    </row>
    <row r="145" spans="1:5" ht="12.75">
      <c r="A145" s="53" t="s">
        <v>140</v>
      </c>
      <c r="B145" s="38">
        <v>7950800</v>
      </c>
      <c r="C145" s="7" t="s">
        <v>303</v>
      </c>
      <c r="D145" s="17" t="s">
        <v>304</v>
      </c>
      <c r="E145" s="53">
        <f>'Прил.№6'!F276</f>
        <v>40</v>
      </c>
    </row>
    <row r="146" spans="1:5" ht="22.5">
      <c r="A146" s="7" t="s">
        <v>140</v>
      </c>
      <c r="B146" s="7" t="s">
        <v>390</v>
      </c>
      <c r="C146" s="7"/>
      <c r="D146" s="132" t="s">
        <v>391</v>
      </c>
      <c r="E146" s="87">
        <f>E147</f>
        <v>47</v>
      </c>
    </row>
    <row r="147" spans="1:5" ht="12.75">
      <c r="A147" s="7" t="s">
        <v>140</v>
      </c>
      <c r="B147" s="7" t="s">
        <v>390</v>
      </c>
      <c r="C147" s="7" t="s">
        <v>303</v>
      </c>
      <c r="D147" s="132" t="s">
        <v>304</v>
      </c>
      <c r="E147" s="87">
        <f>'Прил.№6'!F240</f>
        <v>47</v>
      </c>
    </row>
    <row r="148" spans="1:5" s="23" customFormat="1" ht="12.75">
      <c r="A148" s="63" t="s">
        <v>188</v>
      </c>
      <c r="B148" s="63"/>
      <c r="C148" s="63"/>
      <c r="D148" s="72" t="s">
        <v>190</v>
      </c>
      <c r="E148" s="46">
        <f>E153+E160+E149</f>
        <v>20120.09408</v>
      </c>
    </row>
    <row r="149" spans="1:5" s="23" customFormat="1" ht="12.75">
      <c r="A149" s="15" t="s">
        <v>362</v>
      </c>
      <c r="B149" s="15"/>
      <c r="C149" s="15"/>
      <c r="D149" s="126" t="s">
        <v>363</v>
      </c>
      <c r="E149" s="46">
        <f>E150</f>
        <v>6992.96</v>
      </c>
    </row>
    <row r="150" spans="1:5" s="23" customFormat="1" ht="12.75">
      <c r="A150" s="7" t="s">
        <v>362</v>
      </c>
      <c r="B150" s="7" t="s">
        <v>364</v>
      </c>
      <c r="C150" s="7"/>
      <c r="D150" s="128" t="s">
        <v>365</v>
      </c>
      <c r="E150" s="46">
        <f>E151</f>
        <v>6992.96</v>
      </c>
    </row>
    <row r="151" spans="1:5" s="23" customFormat="1" ht="27" customHeight="1">
      <c r="A151" s="7" t="s">
        <v>362</v>
      </c>
      <c r="B151" s="7" t="s">
        <v>374</v>
      </c>
      <c r="C151" s="7"/>
      <c r="D151" s="128" t="s">
        <v>375</v>
      </c>
      <c r="E151" s="46">
        <f>E152</f>
        <v>6992.96</v>
      </c>
    </row>
    <row r="152" spans="1:5" s="23" customFormat="1" ht="22.5">
      <c r="A152" s="7" t="s">
        <v>362</v>
      </c>
      <c r="B152" s="7" t="s">
        <v>374</v>
      </c>
      <c r="C152" s="7" t="s">
        <v>294</v>
      </c>
      <c r="D152" s="132" t="s">
        <v>296</v>
      </c>
      <c r="E152" s="46">
        <f>'Прил.№6'!F133</f>
        <v>6992.96</v>
      </c>
    </row>
    <row r="153" spans="1:5" s="23" customFormat="1" ht="12.75">
      <c r="A153" s="63" t="s">
        <v>189</v>
      </c>
      <c r="B153" s="63"/>
      <c r="C153" s="63"/>
      <c r="D153" s="72" t="s">
        <v>191</v>
      </c>
      <c r="E153" s="46">
        <f>E154</f>
        <v>3547.00587</v>
      </c>
    </row>
    <row r="154" spans="1:5" s="37" customFormat="1" ht="12.75">
      <c r="A154" s="38" t="s">
        <v>189</v>
      </c>
      <c r="B154" s="38" t="s">
        <v>101</v>
      </c>
      <c r="C154" s="38"/>
      <c r="D154" s="25" t="s">
        <v>102</v>
      </c>
      <c r="E154" s="29">
        <f>E155+E157+E158</f>
        <v>3547.00587</v>
      </c>
    </row>
    <row r="155" spans="1:5" s="37" customFormat="1" ht="22.5">
      <c r="A155" s="38" t="s">
        <v>189</v>
      </c>
      <c r="B155" s="38" t="s">
        <v>237</v>
      </c>
      <c r="C155" s="38"/>
      <c r="D155" s="94" t="s">
        <v>249</v>
      </c>
      <c r="E155" s="29">
        <f>E156</f>
        <v>2847.00587</v>
      </c>
    </row>
    <row r="156" spans="1:5" s="37" customFormat="1" ht="12.75">
      <c r="A156" s="38" t="s">
        <v>189</v>
      </c>
      <c r="B156" s="38" t="s">
        <v>237</v>
      </c>
      <c r="C156" s="7" t="s">
        <v>303</v>
      </c>
      <c r="D156" s="17" t="s">
        <v>304</v>
      </c>
      <c r="E156" s="29">
        <f>'Прил.№6'!F137+'Прил.№6'!F270</f>
        <v>2847.00587</v>
      </c>
    </row>
    <row r="157" spans="1:5" s="37" customFormat="1" ht="22.5">
      <c r="A157" s="38" t="s">
        <v>189</v>
      </c>
      <c r="B157" s="38" t="s">
        <v>237</v>
      </c>
      <c r="C157" s="7" t="s">
        <v>294</v>
      </c>
      <c r="D157" s="9" t="s">
        <v>296</v>
      </c>
      <c r="E157" s="29">
        <f>'Прил.№6'!F138</f>
        <v>0</v>
      </c>
    </row>
    <row r="158" spans="1:5" ht="12.75">
      <c r="A158" s="38" t="s">
        <v>189</v>
      </c>
      <c r="B158" s="38" t="s">
        <v>392</v>
      </c>
      <c r="C158" s="7"/>
      <c r="D158" s="131" t="s">
        <v>393</v>
      </c>
      <c r="E158" s="88">
        <f>E159</f>
        <v>700</v>
      </c>
    </row>
    <row r="159" spans="1:5" ht="22.5">
      <c r="A159" s="38" t="s">
        <v>189</v>
      </c>
      <c r="B159" s="38" t="s">
        <v>392</v>
      </c>
      <c r="C159" s="7" t="s">
        <v>294</v>
      </c>
      <c r="D159" s="131" t="s">
        <v>296</v>
      </c>
      <c r="E159" s="88">
        <f>'Прил.№6'!F140</f>
        <v>700</v>
      </c>
    </row>
    <row r="160" spans="1:5" ht="12.75">
      <c r="A160" s="15" t="s">
        <v>272</v>
      </c>
      <c r="B160" s="96"/>
      <c r="C160" s="15"/>
      <c r="D160" s="66" t="s">
        <v>284</v>
      </c>
      <c r="E160" s="29">
        <f>E161</f>
        <v>9580.128209999999</v>
      </c>
    </row>
    <row r="161" spans="1:5" ht="12.75">
      <c r="A161" s="7" t="s">
        <v>272</v>
      </c>
      <c r="B161" s="97" t="s">
        <v>273</v>
      </c>
      <c r="C161" s="7"/>
      <c r="D161" s="39" t="s">
        <v>284</v>
      </c>
      <c r="E161" s="29">
        <f>E162+E164+E166+E168+E170</f>
        <v>9580.128209999999</v>
      </c>
    </row>
    <row r="162" spans="1:5" ht="12.75">
      <c r="A162" s="7" t="s">
        <v>272</v>
      </c>
      <c r="B162" s="97" t="s">
        <v>274</v>
      </c>
      <c r="C162" s="7"/>
      <c r="D162" s="39" t="s">
        <v>319</v>
      </c>
      <c r="E162" s="29">
        <f>E163</f>
        <v>2245.60534</v>
      </c>
    </row>
    <row r="163" spans="1:5" ht="12.75">
      <c r="A163" s="7" t="s">
        <v>272</v>
      </c>
      <c r="B163" s="97" t="s">
        <v>274</v>
      </c>
      <c r="C163" s="7" t="s">
        <v>303</v>
      </c>
      <c r="D163" s="17" t="s">
        <v>304</v>
      </c>
      <c r="E163" s="29">
        <f>'Прил.№6'!F144</f>
        <v>2245.60534</v>
      </c>
    </row>
    <row r="164" spans="1:5" ht="22.5">
      <c r="A164" s="7" t="s">
        <v>272</v>
      </c>
      <c r="B164" s="97" t="s">
        <v>275</v>
      </c>
      <c r="C164" s="7"/>
      <c r="D164" s="39" t="s">
        <v>320</v>
      </c>
      <c r="E164" s="29">
        <f>E165</f>
        <v>4198.45409</v>
      </c>
    </row>
    <row r="165" spans="1:5" ht="12.75">
      <c r="A165" s="7" t="s">
        <v>272</v>
      </c>
      <c r="B165" s="97" t="s">
        <v>275</v>
      </c>
      <c r="C165" s="7" t="s">
        <v>303</v>
      </c>
      <c r="D165" s="17" t="s">
        <v>304</v>
      </c>
      <c r="E165" s="29">
        <f>'Прил.№6'!F146</f>
        <v>4198.45409</v>
      </c>
    </row>
    <row r="166" spans="1:5" ht="12.75">
      <c r="A166" s="7" t="s">
        <v>272</v>
      </c>
      <c r="B166" s="97" t="s">
        <v>276</v>
      </c>
      <c r="C166" s="7"/>
      <c r="D166" s="39" t="s">
        <v>321</v>
      </c>
      <c r="E166" s="29">
        <f>E167</f>
        <v>346.21</v>
      </c>
    </row>
    <row r="167" spans="1:5" ht="12.75">
      <c r="A167" s="7" t="s">
        <v>272</v>
      </c>
      <c r="B167" s="97" t="s">
        <v>276</v>
      </c>
      <c r="C167" s="7" t="s">
        <v>303</v>
      </c>
      <c r="D167" s="17" t="s">
        <v>304</v>
      </c>
      <c r="E167" s="29">
        <f>'Прил.№6'!F148</f>
        <v>346.21</v>
      </c>
    </row>
    <row r="168" spans="1:5" ht="12.75">
      <c r="A168" s="7" t="s">
        <v>272</v>
      </c>
      <c r="B168" s="97" t="s">
        <v>277</v>
      </c>
      <c r="C168" s="7"/>
      <c r="D168" s="39" t="s">
        <v>322</v>
      </c>
      <c r="E168" s="29">
        <f>E169</f>
        <v>636.35964</v>
      </c>
    </row>
    <row r="169" spans="1:5" ht="12.75">
      <c r="A169" s="7" t="s">
        <v>272</v>
      </c>
      <c r="B169" s="97" t="s">
        <v>277</v>
      </c>
      <c r="C169" s="7" t="s">
        <v>303</v>
      </c>
      <c r="D169" s="17" t="s">
        <v>304</v>
      </c>
      <c r="E169" s="29">
        <f>'Прил.№6'!F150</f>
        <v>636.35964</v>
      </c>
    </row>
    <row r="170" spans="1:5" ht="12.75">
      <c r="A170" s="7" t="s">
        <v>272</v>
      </c>
      <c r="B170" s="97" t="s">
        <v>278</v>
      </c>
      <c r="C170" s="7"/>
      <c r="D170" s="39" t="s">
        <v>323</v>
      </c>
      <c r="E170" s="29">
        <f>E171+E173</f>
        <v>2153.49914</v>
      </c>
    </row>
    <row r="171" spans="1:5" ht="12.75">
      <c r="A171" s="7" t="s">
        <v>272</v>
      </c>
      <c r="B171" s="97" t="s">
        <v>279</v>
      </c>
      <c r="C171" s="7"/>
      <c r="D171" s="39" t="s">
        <v>324</v>
      </c>
      <c r="E171" s="29">
        <f>E172</f>
        <v>1399.45</v>
      </c>
    </row>
    <row r="172" spans="1:5" ht="12.75">
      <c r="A172" s="7" t="s">
        <v>272</v>
      </c>
      <c r="B172" s="97" t="s">
        <v>279</v>
      </c>
      <c r="C172" s="7" t="s">
        <v>303</v>
      </c>
      <c r="D172" s="17" t="s">
        <v>304</v>
      </c>
      <c r="E172" s="29">
        <f>'Прил.№6'!F153</f>
        <v>1399.45</v>
      </c>
    </row>
    <row r="173" spans="1:5" ht="12.75">
      <c r="A173" s="7" t="s">
        <v>272</v>
      </c>
      <c r="B173" s="97" t="s">
        <v>318</v>
      </c>
      <c r="C173" s="7"/>
      <c r="D173" s="39" t="s">
        <v>325</v>
      </c>
      <c r="E173" s="29">
        <f>E174</f>
        <v>754.04914</v>
      </c>
    </row>
    <row r="174" spans="1:5" ht="12.75">
      <c r="A174" s="7" t="s">
        <v>272</v>
      </c>
      <c r="B174" s="97" t="s">
        <v>318</v>
      </c>
      <c r="C174" s="7" t="s">
        <v>303</v>
      </c>
      <c r="D174" s="17" t="s">
        <v>304</v>
      </c>
      <c r="E174" s="29">
        <f>'Прил.№6'!F155</f>
        <v>754.04914</v>
      </c>
    </row>
    <row r="175" spans="1:5" ht="12.75">
      <c r="A175" s="63" t="s">
        <v>46</v>
      </c>
      <c r="B175" s="63"/>
      <c r="C175" s="63"/>
      <c r="D175" s="57" t="s">
        <v>47</v>
      </c>
      <c r="E175" s="46">
        <f>E176+E188+E215+E219+E234</f>
        <v>150552.45510999998</v>
      </c>
    </row>
    <row r="176" spans="1:5" ht="12.75">
      <c r="A176" s="63" t="s">
        <v>90</v>
      </c>
      <c r="B176" s="63"/>
      <c r="C176" s="63"/>
      <c r="D176" s="72" t="s">
        <v>91</v>
      </c>
      <c r="E176" s="46">
        <f>E177+E181+E186</f>
        <v>34262.93199999999</v>
      </c>
    </row>
    <row r="177" spans="1:5" ht="12.75">
      <c r="A177" s="38" t="s">
        <v>90</v>
      </c>
      <c r="B177" s="38" t="s">
        <v>103</v>
      </c>
      <c r="C177" s="38"/>
      <c r="D177" s="26" t="s">
        <v>104</v>
      </c>
      <c r="E177" s="29">
        <f>E178</f>
        <v>33653.189999999995</v>
      </c>
    </row>
    <row r="178" spans="1:5" ht="12.75">
      <c r="A178" s="38" t="s">
        <v>90</v>
      </c>
      <c r="B178" s="38" t="s">
        <v>141</v>
      </c>
      <c r="C178" s="38"/>
      <c r="D178" s="26" t="s">
        <v>76</v>
      </c>
      <c r="E178" s="29">
        <f>E179+E180</f>
        <v>33653.189999999995</v>
      </c>
    </row>
    <row r="179" spans="1:5" ht="33.75">
      <c r="A179" s="7" t="s">
        <v>90</v>
      </c>
      <c r="B179" s="7" t="s">
        <v>141</v>
      </c>
      <c r="C179" s="106" t="s">
        <v>328</v>
      </c>
      <c r="D179" s="107" t="s">
        <v>329</v>
      </c>
      <c r="E179" s="29">
        <f>'Прил.№6'!F351</f>
        <v>29797.971999999998</v>
      </c>
    </row>
    <row r="180" spans="1:5" ht="12.75">
      <c r="A180" s="7" t="s">
        <v>90</v>
      </c>
      <c r="B180" s="7" t="s">
        <v>141</v>
      </c>
      <c r="C180" s="106" t="s">
        <v>330</v>
      </c>
      <c r="D180" s="107" t="s">
        <v>331</v>
      </c>
      <c r="E180" s="29">
        <f>'Прил.№6'!F352</f>
        <v>3855.218</v>
      </c>
    </row>
    <row r="181" spans="1:5" ht="12.75">
      <c r="A181" s="7" t="s">
        <v>90</v>
      </c>
      <c r="B181" s="7" t="s">
        <v>110</v>
      </c>
      <c r="C181" s="106"/>
      <c r="D181" s="132" t="s">
        <v>112</v>
      </c>
      <c r="E181" s="29">
        <f>E184+E182</f>
        <v>329.74199999999996</v>
      </c>
    </row>
    <row r="182" spans="1:5" ht="33.75">
      <c r="A182" s="7" t="s">
        <v>90</v>
      </c>
      <c r="B182" s="7" t="s">
        <v>414</v>
      </c>
      <c r="C182" s="106"/>
      <c r="D182" s="131" t="s">
        <v>415</v>
      </c>
      <c r="E182" s="29">
        <f>E183</f>
        <v>200</v>
      </c>
    </row>
    <row r="183" spans="1:5" ht="12.75">
      <c r="A183" s="7" t="s">
        <v>90</v>
      </c>
      <c r="B183" s="7" t="s">
        <v>414</v>
      </c>
      <c r="C183" s="106">
        <v>612</v>
      </c>
      <c r="D183" s="137" t="s">
        <v>331</v>
      </c>
      <c r="E183" s="29">
        <f>'Прил.№6'!F355</f>
        <v>200</v>
      </c>
    </row>
    <row r="184" spans="1:5" ht="22.5">
      <c r="A184" s="7" t="s">
        <v>90</v>
      </c>
      <c r="B184" s="7" t="s">
        <v>360</v>
      </c>
      <c r="C184" s="106"/>
      <c r="D184" s="132" t="s">
        <v>153</v>
      </c>
      <c r="E184" s="29">
        <f>E185</f>
        <v>129.742</v>
      </c>
    </row>
    <row r="185" spans="1:5" ht="12.75">
      <c r="A185" s="7" t="s">
        <v>90</v>
      </c>
      <c r="B185" s="7" t="s">
        <v>360</v>
      </c>
      <c r="C185" s="106">
        <v>612</v>
      </c>
      <c r="D185" s="107" t="s">
        <v>331</v>
      </c>
      <c r="E185" s="29">
        <f>'Прил.№6'!F357</f>
        <v>129.742</v>
      </c>
    </row>
    <row r="186" spans="1:5" ht="22.5">
      <c r="A186" s="7" t="s">
        <v>90</v>
      </c>
      <c r="B186" s="7" t="s">
        <v>416</v>
      </c>
      <c r="C186" s="106"/>
      <c r="D186" s="137" t="s">
        <v>417</v>
      </c>
      <c r="E186" s="29">
        <f>E187</f>
        <v>280</v>
      </c>
    </row>
    <row r="187" spans="1:5" ht="12.75">
      <c r="A187" s="7" t="s">
        <v>90</v>
      </c>
      <c r="B187" s="7" t="s">
        <v>416</v>
      </c>
      <c r="C187" s="106">
        <v>612</v>
      </c>
      <c r="D187" s="137" t="s">
        <v>331</v>
      </c>
      <c r="E187" s="29">
        <f>'Прил.№6'!F359</f>
        <v>280</v>
      </c>
    </row>
    <row r="188" spans="1:5" ht="12.75">
      <c r="A188" s="63" t="s">
        <v>78</v>
      </c>
      <c r="B188" s="63"/>
      <c r="C188" s="63"/>
      <c r="D188" s="72" t="s">
        <v>79</v>
      </c>
      <c r="E188" s="46">
        <f>E189+E193+E199</f>
        <v>103910.07410999999</v>
      </c>
    </row>
    <row r="189" spans="1:5" ht="12.75">
      <c r="A189" s="38" t="s">
        <v>78</v>
      </c>
      <c r="B189" s="38" t="s">
        <v>105</v>
      </c>
      <c r="C189" s="38"/>
      <c r="D189" s="26" t="s">
        <v>106</v>
      </c>
      <c r="E189" s="29">
        <f>E190</f>
        <v>27144.231999999996</v>
      </c>
    </row>
    <row r="190" spans="1:5" ht="22.5">
      <c r="A190" s="38" t="s">
        <v>78</v>
      </c>
      <c r="B190" s="38" t="s">
        <v>151</v>
      </c>
      <c r="C190" s="38"/>
      <c r="D190" s="26" t="s">
        <v>155</v>
      </c>
      <c r="E190" s="29">
        <f>E191+E192</f>
        <v>27144.231999999996</v>
      </c>
    </row>
    <row r="191" spans="1:5" ht="33.75">
      <c r="A191" s="7" t="s">
        <v>78</v>
      </c>
      <c r="B191" s="7" t="s">
        <v>151</v>
      </c>
      <c r="C191" s="106" t="s">
        <v>328</v>
      </c>
      <c r="D191" s="107" t="s">
        <v>329</v>
      </c>
      <c r="E191" s="29">
        <f>'Прил.№6'!F363</f>
        <v>21223.659999999996</v>
      </c>
    </row>
    <row r="192" spans="1:5" ht="12.75">
      <c r="A192" s="7" t="s">
        <v>78</v>
      </c>
      <c r="B192" s="7" t="s">
        <v>151</v>
      </c>
      <c r="C192" s="106" t="s">
        <v>330</v>
      </c>
      <c r="D192" s="107" t="s">
        <v>331</v>
      </c>
      <c r="E192" s="29">
        <f>'Прил.№6'!F364</f>
        <v>5920.571999999999</v>
      </c>
    </row>
    <row r="193" spans="1:5" ht="12.75">
      <c r="A193" s="38" t="s">
        <v>78</v>
      </c>
      <c r="B193" s="29">
        <v>4230000</v>
      </c>
      <c r="C193" s="29"/>
      <c r="D193" s="26" t="s">
        <v>81</v>
      </c>
      <c r="E193" s="29">
        <f>E194+E197</f>
        <v>8640.1</v>
      </c>
    </row>
    <row r="194" spans="1:5" ht="12.75">
      <c r="A194" s="38" t="s">
        <v>78</v>
      </c>
      <c r="B194" s="29">
        <v>4239900</v>
      </c>
      <c r="C194" s="29"/>
      <c r="D194" s="26" t="s">
        <v>76</v>
      </c>
      <c r="E194" s="29">
        <f>E195+E196</f>
        <v>5929.3</v>
      </c>
    </row>
    <row r="195" spans="1:5" ht="33.75">
      <c r="A195" s="38" t="s">
        <v>78</v>
      </c>
      <c r="B195" s="29">
        <v>4239900</v>
      </c>
      <c r="C195" s="38" t="s">
        <v>328</v>
      </c>
      <c r="D195" s="107" t="s">
        <v>329</v>
      </c>
      <c r="E195" s="29">
        <f>'Прил.№6'!F281+'Прил.№6'!F367</f>
        <v>5496.8</v>
      </c>
    </row>
    <row r="196" spans="1:5" ht="12.75">
      <c r="A196" s="38" t="s">
        <v>78</v>
      </c>
      <c r="B196" s="29">
        <v>4239900</v>
      </c>
      <c r="C196" s="38" t="s">
        <v>330</v>
      </c>
      <c r="D196" s="107" t="s">
        <v>331</v>
      </c>
      <c r="E196" s="29">
        <f>'Прил.№6'!F282+'Прил.№6'!F368</f>
        <v>432.5</v>
      </c>
    </row>
    <row r="197" spans="1:5" ht="12.75">
      <c r="A197" s="7" t="s">
        <v>78</v>
      </c>
      <c r="B197" s="8">
        <v>4362100</v>
      </c>
      <c r="C197" s="106"/>
      <c r="D197" s="137" t="s">
        <v>394</v>
      </c>
      <c r="E197" s="88">
        <f>E198</f>
        <v>2710.8</v>
      </c>
    </row>
    <row r="198" spans="1:5" ht="12.75">
      <c r="A198" s="7" t="s">
        <v>78</v>
      </c>
      <c r="B198" s="8">
        <v>4362100</v>
      </c>
      <c r="C198" s="106">
        <v>612</v>
      </c>
      <c r="D198" s="137" t="s">
        <v>331</v>
      </c>
      <c r="E198" s="88">
        <f>2710.8</f>
        <v>2710.8</v>
      </c>
    </row>
    <row r="199" spans="1:5" ht="12.75">
      <c r="A199" s="38" t="s">
        <v>78</v>
      </c>
      <c r="B199" s="29">
        <v>5200000</v>
      </c>
      <c r="C199" s="38"/>
      <c r="D199" s="26" t="s">
        <v>112</v>
      </c>
      <c r="E199" s="29">
        <f>E200+E208+E206+E213+E202+E211+E204</f>
        <v>68125.74210999999</v>
      </c>
    </row>
    <row r="200" spans="1:5" ht="22.5">
      <c r="A200" s="38" t="s">
        <v>78</v>
      </c>
      <c r="B200" s="29">
        <v>5200900</v>
      </c>
      <c r="C200" s="29"/>
      <c r="D200" s="26" t="s">
        <v>92</v>
      </c>
      <c r="E200" s="29">
        <f>E201</f>
        <v>1032.47411</v>
      </c>
    </row>
    <row r="201" spans="1:5" ht="12.75">
      <c r="A201" s="38" t="s">
        <v>78</v>
      </c>
      <c r="B201" s="29">
        <v>5200900</v>
      </c>
      <c r="C201" s="106" t="s">
        <v>330</v>
      </c>
      <c r="D201" s="107" t="s">
        <v>331</v>
      </c>
      <c r="E201" s="29">
        <f>'Прил.№6'!F374</f>
        <v>1032.47411</v>
      </c>
    </row>
    <row r="202" spans="1:5" ht="45">
      <c r="A202" s="7" t="s">
        <v>78</v>
      </c>
      <c r="B202" s="8">
        <v>5204600</v>
      </c>
      <c r="C202" s="38"/>
      <c r="D202" s="137" t="s">
        <v>396</v>
      </c>
      <c r="E202" s="88">
        <f>E203</f>
        <v>1201.5</v>
      </c>
    </row>
    <row r="203" spans="1:5" ht="33.75">
      <c r="A203" s="7" t="s">
        <v>78</v>
      </c>
      <c r="B203" s="8">
        <v>5204600</v>
      </c>
      <c r="C203" s="38" t="s">
        <v>328</v>
      </c>
      <c r="D203" s="137" t="s">
        <v>329</v>
      </c>
      <c r="E203" s="88">
        <f>'Прил.№6'!F376</f>
        <v>1201.5</v>
      </c>
    </row>
    <row r="204" spans="1:5" ht="22.5">
      <c r="A204" s="7" t="s">
        <v>78</v>
      </c>
      <c r="B204" s="7" t="s">
        <v>439</v>
      </c>
      <c r="C204" s="106"/>
      <c r="D204" s="137" t="s">
        <v>440</v>
      </c>
      <c r="E204" s="88">
        <f>E205</f>
        <v>24.91</v>
      </c>
    </row>
    <row r="205" spans="1:5" ht="12.75">
      <c r="A205" s="7" t="s">
        <v>78</v>
      </c>
      <c r="B205" s="7" t="s">
        <v>439</v>
      </c>
      <c r="C205" s="106">
        <v>612</v>
      </c>
      <c r="D205" s="137" t="s">
        <v>331</v>
      </c>
      <c r="E205" s="88">
        <f>'Прил.№6'!F285</f>
        <v>24.91</v>
      </c>
    </row>
    <row r="206" spans="1:5" ht="22.5">
      <c r="A206" s="7" t="s">
        <v>78</v>
      </c>
      <c r="B206" s="8">
        <v>5206300</v>
      </c>
      <c r="C206" s="8"/>
      <c r="D206" s="132" t="s">
        <v>386</v>
      </c>
      <c r="E206" s="29">
        <f>'Прил.№6'!F377</f>
        <v>1607</v>
      </c>
    </row>
    <row r="207" spans="1:5" ht="33.75">
      <c r="A207" s="7" t="s">
        <v>78</v>
      </c>
      <c r="B207" s="8">
        <v>5206300</v>
      </c>
      <c r="C207" s="8">
        <v>611</v>
      </c>
      <c r="D207" s="137" t="s">
        <v>329</v>
      </c>
      <c r="E207" s="29">
        <f>'Прил.№6'!F378</f>
        <v>1607</v>
      </c>
    </row>
    <row r="208" spans="1:5" ht="40.5" customHeight="1">
      <c r="A208" s="7" t="s">
        <v>78</v>
      </c>
      <c r="B208" s="8">
        <v>5206600</v>
      </c>
      <c r="C208" s="7"/>
      <c r="D208" s="9" t="s">
        <v>253</v>
      </c>
      <c r="E208" s="29">
        <f>E209+E210</f>
        <v>63218.2</v>
      </c>
    </row>
    <row r="209" spans="1:5" ht="33.75">
      <c r="A209" s="7" t="s">
        <v>78</v>
      </c>
      <c r="B209" s="8">
        <v>5206600</v>
      </c>
      <c r="C209" s="38" t="s">
        <v>328</v>
      </c>
      <c r="D209" s="107" t="s">
        <v>329</v>
      </c>
      <c r="E209" s="29">
        <f>'Прил.№6'!F380</f>
        <v>63218.2</v>
      </c>
    </row>
    <row r="210" spans="1:5" ht="12.75">
      <c r="A210" s="7" t="s">
        <v>78</v>
      </c>
      <c r="B210" s="8">
        <v>5206600</v>
      </c>
      <c r="C210" s="38" t="s">
        <v>330</v>
      </c>
      <c r="D210" s="107" t="s">
        <v>331</v>
      </c>
      <c r="E210" s="29">
        <f>'Прил.№6'!F381</f>
        <v>0</v>
      </c>
    </row>
    <row r="211" spans="1:5" ht="33.75">
      <c r="A211" s="7" t="s">
        <v>78</v>
      </c>
      <c r="B211" s="7" t="s">
        <v>414</v>
      </c>
      <c r="C211" s="106"/>
      <c r="D211" s="131" t="s">
        <v>415</v>
      </c>
      <c r="E211" s="29">
        <f>E212</f>
        <v>871.4</v>
      </c>
    </row>
    <row r="212" spans="1:5" ht="12.75">
      <c r="A212" s="7" t="s">
        <v>78</v>
      </c>
      <c r="B212" s="7" t="s">
        <v>414</v>
      </c>
      <c r="C212" s="106">
        <v>612</v>
      </c>
      <c r="D212" s="137" t="s">
        <v>331</v>
      </c>
      <c r="E212" s="29">
        <f>'Прил.№6'!F383</f>
        <v>871.4</v>
      </c>
    </row>
    <row r="213" spans="1:5" ht="33.75">
      <c r="A213" s="38" t="s">
        <v>78</v>
      </c>
      <c r="B213" s="29">
        <v>5209500</v>
      </c>
      <c r="C213" s="106"/>
      <c r="D213" s="136" t="s">
        <v>361</v>
      </c>
      <c r="E213" s="29">
        <f>E214</f>
        <v>170.25799999999998</v>
      </c>
    </row>
    <row r="214" spans="1:5" ht="12.75">
      <c r="A214" s="7" t="s">
        <v>78</v>
      </c>
      <c r="B214" s="8">
        <v>5209500</v>
      </c>
      <c r="C214" s="106">
        <v>612</v>
      </c>
      <c r="D214" s="137" t="s">
        <v>331</v>
      </c>
      <c r="E214" s="29">
        <f>'Прил.№6'!F385</f>
        <v>170.25799999999998</v>
      </c>
    </row>
    <row r="215" spans="1:5" s="23" customFormat="1" ht="12.75">
      <c r="A215" s="63" t="s">
        <v>100</v>
      </c>
      <c r="B215" s="46"/>
      <c r="C215" s="46"/>
      <c r="D215" s="72" t="str">
        <f>'Прил.№6'!E386</f>
        <v>Профессиональная подготовка, переподготовка и повышение квалификации</v>
      </c>
      <c r="E215" s="46">
        <f>E216</f>
        <v>220</v>
      </c>
    </row>
    <row r="216" spans="1:5" ht="12.75">
      <c r="A216" s="38" t="s">
        <v>100</v>
      </c>
      <c r="B216" s="29">
        <v>4290000</v>
      </c>
      <c r="C216" s="29"/>
      <c r="D216" s="26" t="s">
        <v>156</v>
      </c>
      <c r="E216" s="29">
        <f>E217</f>
        <v>220</v>
      </c>
    </row>
    <row r="217" spans="1:5" ht="12.75">
      <c r="A217" s="38" t="s">
        <v>100</v>
      </c>
      <c r="B217" s="29">
        <v>4297800</v>
      </c>
      <c r="C217" s="38"/>
      <c r="D217" s="26" t="s">
        <v>157</v>
      </c>
      <c r="E217" s="29">
        <f>E218</f>
        <v>220</v>
      </c>
    </row>
    <row r="218" spans="1:5" ht="12.75">
      <c r="A218" s="38" t="s">
        <v>100</v>
      </c>
      <c r="B218" s="29">
        <v>4297800</v>
      </c>
      <c r="C218" s="7" t="s">
        <v>303</v>
      </c>
      <c r="D218" s="17" t="s">
        <v>304</v>
      </c>
      <c r="E218" s="29">
        <f>'Прил.№6'!F389</f>
        <v>220</v>
      </c>
    </row>
    <row r="219" spans="1:5" ht="12.75">
      <c r="A219" s="63" t="s">
        <v>48</v>
      </c>
      <c r="B219" s="29"/>
      <c r="C219" s="46"/>
      <c r="D219" s="72" t="s">
        <v>49</v>
      </c>
      <c r="E219" s="46">
        <f>E220+E224+E231+E228</f>
        <v>1827.449</v>
      </c>
    </row>
    <row r="220" spans="1:5" ht="12.75">
      <c r="A220" s="38" t="s">
        <v>48</v>
      </c>
      <c r="B220" s="29">
        <v>4310000</v>
      </c>
      <c r="C220" s="29"/>
      <c r="D220" s="26" t="s">
        <v>203</v>
      </c>
      <c r="E220" s="29">
        <f>E221</f>
        <v>440</v>
      </c>
    </row>
    <row r="221" spans="1:5" ht="12.75">
      <c r="A221" s="38" t="s">
        <v>48</v>
      </c>
      <c r="B221" s="29">
        <v>4310100</v>
      </c>
      <c r="C221" s="29"/>
      <c r="D221" s="26" t="s">
        <v>52</v>
      </c>
      <c r="E221" s="29">
        <f>E222+E223</f>
        <v>440</v>
      </c>
    </row>
    <row r="222" spans="1:5" ht="12.75">
      <c r="A222" s="38" t="s">
        <v>48</v>
      </c>
      <c r="B222" s="29">
        <v>4310100</v>
      </c>
      <c r="C222" s="7" t="s">
        <v>303</v>
      </c>
      <c r="D222" s="17" t="s">
        <v>304</v>
      </c>
      <c r="E222" s="29">
        <f>'Прил.№6'!F393+'Прил.№6'!F288</f>
        <v>290</v>
      </c>
    </row>
    <row r="223" spans="1:5" ht="12.75">
      <c r="A223" s="38" t="s">
        <v>48</v>
      </c>
      <c r="B223" s="29">
        <v>4310100</v>
      </c>
      <c r="C223" s="7" t="s">
        <v>330</v>
      </c>
      <c r="D223" s="17" t="s">
        <v>331</v>
      </c>
      <c r="E223" s="29">
        <f>'Прил.№6'!F394</f>
        <v>150</v>
      </c>
    </row>
    <row r="224" spans="1:5" ht="12.75">
      <c r="A224" s="38" t="s">
        <v>48</v>
      </c>
      <c r="B224" s="29">
        <v>4320000</v>
      </c>
      <c r="C224" s="29"/>
      <c r="D224" s="26" t="s">
        <v>142</v>
      </c>
      <c r="E224" s="29">
        <f>E225+E227</f>
        <v>171.349</v>
      </c>
    </row>
    <row r="225" spans="1:5" ht="12.75">
      <c r="A225" s="38" t="s">
        <v>48</v>
      </c>
      <c r="B225" s="29">
        <v>4320200</v>
      </c>
      <c r="C225" s="29"/>
      <c r="D225" s="26" t="s">
        <v>159</v>
      </c>
      <c r="E225" s="29">
        <f>E226</f>
        <v>0.6119999999999948</v>
      </c>
    </row>
    <row r="226" spans="1:5" ht="12.75">
      <c r="A226" s="38" t="s">
        <v>48</v>
      </c>
      <c r="B226" s="29">
        <v>4320200</v>
      </c>
      <c r="C226" s="7" t="s">
        <v>303</v>
      </c>
      <c r="D226" s="17" t="s">
        <v>304</v>
      </c>
      <c r="E226" s="29">
        <f>'Прил.№6'!F397</f>
        <v>0.6119999999999948</v>
      </c>
    </row>
    <row r="227" spans="1:5" ht="33.75">
      <c r="A227" s="7" t="s">
        <v>48</v>
      </c>
      <c r="B227" s="8">
        <v>4320200</v>
      </c>
      <c r="C227" s="7" t="s">
        <v>328</v>
      </c>
      <c r="D227" s="137" t="s">
        <v>329</v>
      </c>
      <c r="E227" s="88">
        <f>'Прил.№6'!F398</f>
        <v>170.737</v>
      </c>
    </row>
    <row r="228" spans="1:5" ht="12.75">
      <c r="A228" s="7" t="s">
        <v>48</v>
      </c>
      <c r="B228" s="8">
        <v>5204700</v>
      </c>
      <c r="C228" s="7"/>
      <c r="D228" s="131" t="s">
        <v>397</v>
      </c>
      <c r="E228" s="88">
        <f>E230+E229</f>
        <v>1086.1000000000001</v>
      </c>
    </row>
    <row r="229" spans="1:5" ht="12.75">
      <c r="A229" s="7" t="s">
        <v>48</v>
      </c>
      <c r="B229" s="8">
        <v>5204700</v>
      </c>
      <c r="C229" s="7" t="s">
        <v>303</v>
      </c>
      <c r="D229" s="131" t="s">
        <v>304</v>
      </c>
      <c r="E229" s="88">
        <f>'Прил.№6'!F400</f>
        <v>17.788</v>
      </c>
    </row>
    <row r="230" spans="1:5" ht="33.75">
      <c r="A230" s="7" t="s">
        <v>48</v>
      </c>
      <c r="B230" s="8">
        <v>5204700</v>
      </c>
      <c r="C230" s="7" t="s">
        <v>328</v>
      </c>
      <c r="D230" s="137" t="s">
        <v>329</v>
      </c>
      <c r="E230" s="88">
        <f>'Прил.№6'!F401</f>
        <v>1068.3120000000001</v>
      </c>
    </row>
    <row r="231" spans="1:5" ht="12.75">
      <c r="A231" s="38" t="s">
        <v>48</v>
      </c>
      <c r="B231" s="29">
        <v>7950000</v>
      </c>
      <c r="C231" s="38"/>
      <c r="D231" s="75" t="s">
        <v>102</v>
      </c>
      <c r="E231" s="29">
        <f>E232</f>
        <v>130</v>
      </c>
    </row>
    <row r="232" spans="1:5" ht="12.75">
      <c r="A232" s="38" t="s">
        <v>48</v>
      </c>
      <c r="B232" s="29">
        <v>7951800</v>
      </c>
      <c r="C232" s="38"/>
      <c r="D232" s="39" t="s">
        <v>243</v>
      </c>
      <c r="E232" s="29">
        <f>E233</f>
        <v>130</v>
      </c>
    </row>
    <row r="233" spans="1:5" ht="12.75">
      <c r="A233" s="38" t="s">
        <v>48</v>
      </c>
      <c r="B233" s="29">
        <v>7951800</v>
      </c>
      <c r="C233" s="7" t="s">
        <v>303</v>
      </c>
      <c r="D233" s="17" t="s">
        <v>304</v>
      </c>
      <c r="E233" s="29">
        <f>'Прил.№6'!F291+'Прил.№6'!F160</f>
        <v>130</v>
      </c>
    </row>
    <row r="234" spans="1:5" ht="12.75">
      <c r="A234" s="63" t="s">
        <v>53</v>
      </c>
      <c r="B234" s="29"/>
      <c r="C234" s="63"/>
      <c r="D234" s="57" t="s">
        <v>54</v>
      </c>
      <c r="E234" s="46">
        <f>E238+E235</f>
        <v>10332</v>
      </c>
    </row>
    <row r="235" spans="1:5" ht="12.75">
      <c r="A235" s="38" t="s">
        <v>53</v>
      </c>
      <c r="B235" s="38" t="s">
        <v>122</v>
      </c>
      <c r="C235" s="63"/>
      <c r="D235" s="36" t="s">
        <v>26</v>
      </c>
      <c r="E235" s="29">
        <f>E236</f>
        <v>989.3</v>
      </c>
    </row>
    <row r="236" spans="1:5" ht="12.75">
      <c r="A236" s="38" t="s">
        <v>53</v>
      </c>
      <c r="B236" s="38" t="s">
        <v>126</v>
      </c>
      <c r="C236" s="63"/>
      <c r="D236" s="36" t="s">
        <v>29</v>
      </c>
      <c r="E236" s="29">
        <f>E237</f>
        <v>989.3</v>
      </c>
    </row>
    <row r="237" spans="1:5" ht="12.75">
      <c r="A237" s="38" t="s">
        <v>53</v>
      </c>
      <c r="B237" s="38" t="s">
        <v>126</v>
      </c>
      <c r="C237" s="38" t="s">
        <v>287</v>
      </c>
      <c r="D237" s="26" t="s">
        <v>123</v>
      </c>
      <c r="E237" s="29">
        <f>'Прил.№6'!F405</f>
        <v>989.3</v>
      </c>
    </row>
    <row r="238" spans="1:5" ht="33.75">
      <c r="A238" s="38" t="s">
        <v>53</v>
      </c>
      <c r="B238" s="29">
        <v>4520000</v>
      </c>
      <c r="C238" s="29"/>
      <c r="D238" s="26" t="s">
        <v>160</v>
      </c>
      <c r="E238" s="29">
        <f>E239</f>
        <v>9342.7</v>
      </c>
    </row>
    <row r="239" spans="1:5" ht="12.75">
      <c r="A239" s="38" t="s">
        <v>53</v>
      </c>
      <c r="B239" s="29">
        <v>4529900</v>
      </c>
      <c r="C239" s="29"/>
      <c r="D239" s="26" t="s">
        <v>76</v>
      </c>
      <c r="E239" s="29">
        <f>E240+E241+E242</f>
        <v>9342.7</v>
      </c>
    </row>
    <row r="240" spans="1:5" ht="12.75">
      <c r="A240" s="38" t="s">
        <v>53</v>
      </c>
      <c r="B240" s="29">
        <v>4529900</v>
      </c>
      <c r="C240" s="38" t="s">
        <v>134</v>
      </c>
      <c r="D240" s="77" t="s">
        <v>332</v>
      </c>
      <c r="E240" s="29">
        <f>'Прил.№6'!F408</f>
        <v>9258.7</v>
      </c>
    </row>
    <row r="241" spans="1:5" ht="12.75">
      <c r="A241" s="7" t="s">
        <v>53</v>
      </c>
      <c r="B241" s="8">
        <v>4529900</v>
      </c>
      <c r="C241" s="7" t="s">
        <v>333</v>
      </c>
      <c r="D241" s="9" t="s">
        <v>334</v>
      </c>
      <c r="E241" s="29">
        <f>'Прил.№6'!F409</f>
        <v>49</v>
      </c>
    </row>
    <row r="242" spans="1:5" ht="12.75">
      <c r="A242" s="7" t="s">
        <v>53</v>
      </c>
      <c r="B242" s="8">
        <v>4529900</v>
      </c>
      <c r="C242" s="7" t="s">
        <v>335</v>
      </c>
      <c r="D242" s="9" t="s">
        <v>336</v>
      </c>
      <c r="E242" s="29">
        <f>'Прил.№6'!F410</f>
        <v>35</v>
      </c>
    </row>
    <row r="243" spans="1:5" ht="12.75">
      <c r="A243" s="63" t="s">
        <v>55</v>
      </c>
      <c r="B243" s="63"/>
      <c r="C243" s="63"/>
      <c r="D243" s="57" t="str">
        <f>'Прил.№6'!E292</f>
        <v>Культура и кинематография</v>
      </c>
      <c r="E243" s="46">
        <f>E244+E283</f>
        <v>28576.432999999997</v>
      </c>
    </row>
    <row r="244" spans="1:5" s="23" customFormat="1" ht="12.75">
      <c r="A244" s="63" t="s">
        <v>82</v>
      </c>
      <c r="B244" s="63"/>
      <c r="C244" s="63"/>
      <c r="D244" s="72" t="s">
        <v>83</v>
      </c>
      <c r="E244" s="46">
        <f>E245+E260+E265+E280+E276</f>
        <v>24197.962</v>
      </c>
    </row>
    <row r="245" spans="1:5" ht="12.75">
      <c r="A245" s="38" t="s">
        <v>82</v>
      </c>
      <c r="B245" s="38" t="s">
        <v>84</v>
      </c>
      <c r="C245" s="38"/>
      <c r="D245" s="26" t="str">
        <f>'Прил.№6'!E294</f>
        <v>Учреждения культуры и мероприятия в сфере культуры и кинематографии</v>
      </c>
      <c r="E245" s="29">
        <f>E248+E246</f>
        <v>16874.828</v>
      </c>
    </row>
    <row r="246" spans="1:5" ht="22.5">
      <c r="A246" s="7" t="s">
        <v>82</v>
      </c>
      <c r="B246" s="7" t="s">
        <v>441</v>
      </c>
      <c r="C246" s="7"/>
      <c r="D246" s="132" t="s">
        <v>442</v>
      </c>
      <c r="E246" s="29">
        <f>E247</f>
        <v>41</v>
      </c>
    </row>
    <row r="247" spans="1:5" ht="12.75">
      <c r="A247" s="7" t="s">
        <v>82</v>
      </c>
      <c r="B247" s="7" t="s">
        <v>441</v>
      </c>
      <c r="C247" s="7" t="s">
        <v>134</v>
      </c>
      <c r="D247" s="132" t="s">
        <v>332</v>
      </c>
      <c r="E247" s="29">
        <f>'Прил.№6'!F296</f>
        <v>41</v>
      </c>
    </row>
    <row r="248" spans="1:5" ht="12.75">
      <c r="A248" s="38" t="s">
        <v>82</v>
      </c>
      <c r="B248" s="38" t="s">
        <v>143</v>
      </c>
      <c r="C248" s="38"/>
      <c r="D248" s="26" t="s">
        <v>76</v>
      </c>
      <c r="E248" s="29">
        <f>E255+E249</f>
        <v>16833.828</v>
      </c>
    </row>
    <row r="249" spans="1:5" ht="22.5">
      <c r="A249" s="38" t="s">
        <v>82</v>
      </c>
      <c r="B249" s="38" t="s">
        <v>195</v>
      </c>
      <c r="C249" s="38"/>
      <c r="D249" s="26" t="s">
        <v>198</v>
      </c>
      <c r="E249" s="29">
        <f>E250+E251+E252+E253+E254</f>
        <v>8501.168</v>
      </c>
    </row>
    <row r="250" spans="1:5" ht="12.75">
      <c r="A250" s="38" t="s">
        <v>82</v>
      </c>
      <c r="B250" s="38" t="s">
        <v>195</v>
      </c>
      <c r="C250" s="38" t="s">
        <v>134</v>
      </c>
      <c r="D250" s="26" t="s">
        <v>332</v>
      </c>
      <c r="E250" s="29">
        <f>'Прил.№6'!F299</f>
        <v>3145.0670000000005</v>
      </c>
    </row>
    <row r="251" spans="1:5" ht="33.75">
      <c r="A251" s="7" t="s">
        <v>82</v>
      </c>
      <c r="B251" s="7" t="s">
        <v>195</v>
      </c>
      <c r="C251" s="106" t="s">
        <v>328</v>
      </c>
      <c r="D251" s="107" t="s">
        <v>329</v>
      </c>
      <c r="E251" s="29">
        <f>'Прил.№6'!F300</f>
        <v>4399.101</v>
      </c>
    </row>
    <row r="252" spans="1:5" ht="12.75">
      <c r="A252" s="7" t="s">
        <v>82</v>
      </c>
      <c r="B252" s="7" t="s">
        <v>195</v>
      </c>
      <c r="C252" s="106" t="s">
        <v>330</v>
      </c>
      <c r="D252" s="107" t="s">
        <v>331</v>
      </c>
      <c r="E252" s="29">
        <f>'Прил.№6'!F301</f>
        <v>906</v>
      </c>
    </row>
    <row r="253" spans="1:5" ht="12.75">
      <c r="A253" s="7" t="s">
        <v>82</v>
      </c>
      <c r="B253" s="7" t="s">
        <v>195</v>
      </c>
      <c r="C253" s="7" t="s">
        <v>333</v>
      </c>
      <c r="D253" s="9" t="s">
        <v>334</v>
      </c>
      <c r="E253" s="29">
        <f>'Прил.№6'!F302</f>
        <v>15</v>
      </c>
    </row>
    <row r="254" spans="1:5" ht="12.75">
      <c r="A254" s="7" t="s">
        <v>82</v>
      </c>
      <c r="B254" s="7" t="s">
        <v>195</v>
      </c>
      <c r="C254" s="7" t="s">
        <v>335</v>
      </c>
      <c r="D254" s="9" t="s">
        <v>336</v>
      </c>
      <c r="E254" s="29">
        <f>'Прил.№6'!F303</f>
        <v>36</v>
      </c>
    </row>
    <row r="255" spans="1:5" ht="22.5">
      <c r="A255" s="38" t="s">
        <v>82</v>
      </c>
      <c r="B255" s="38" t="s">
        <v>196</v>
      </c>
      <c r="C255" s="38"/>
      <c r="D255" s="26" t="s">
        <v>197</v>
      </c>
      <c r="E255" s="29">
        <f>E256+E258+E259+E257</f>
        <v>8332.66</v>
      </c>
    </row>
    <row r="256" spans="1:5" ht="12.75">
      <c r="A256" s="38" t="s">
        <v>82</v>
      </c>
      <c r="B256" s="38" t="s">
        <v>196</v>
      </c>
      <c r="C256" s="38" t="s">
        <v>134</v>
      </c>
      <c r="D256" s="26" t="s">
        <v>332</v>
      </c>
      <c r="E256" s="29">
        <f>'Прил.№6'!F305</f>
        <v>7983.66</v>
      </c>
    </row>
    <row r="257" spans="1:5" ht="12.75">
      <c r="A257" s="7" t="s">
        <v>82</v>
      </c>
      <c r="B257" s="7" t="s">
        <v>196</v>
      </c>
      <c r="C257" s="7" t="s">
        <v>303</v>
      </c>
      <c r="D257" s="132" t="s">
        <v>304</v>
      </c>
      <c r="E257" s="88">
        <f>'Прил.№6'!F306</f>
        <v>345</v>
      </c>
    </row>
    <row r="258" spans="1:5" ht="12.75">
      <c r="A258" s="7" t="s">
        <v>82</v>
      </c>
      <c r="B258" s="7" t="s">
        <v>196</v>
      </c>
      <c r="C258" s="7" t="s">
        <v>333</v>
      </c>
      <c r="D258" s="9" t="s">
        <v>334</v>
      </c>
      <c r="E258" s="29">
        <f>'Прил.№6'!F307</f>
        <v>4</v>
      </c>
    </row>
    <row r="259" spans="1:5" ht="12.75">
      <c r="A259" s="7" t="s">
        <v>82</v>
      </c>
      <c r="B259" s="7" t="s">
        <v>196</v>
      </c>
      <c r="C259" s="7" t="s">
        <v>335</v>
      </c>
      <c r="D259" s="9" t="s">
        <v>336</v>
      </c>
      <c r="E259" s="29">
        <f>'Прил.№6'!F308</f>
        <v>0</v>
      </c>
    </row>
    <row r="260" spans="1:5" ht="12.75">
      <c r="A260" s="38" t="s">
        <v>82</v>
      </c>
      <c r="B260" s="38" t="s">
        <v>85</v>
      </c>
      <c r="C260" s="38"/>
      <c r="D260" s="26" t="s">
        <v>86</v>
      </c>
      <c r="E260" s="29">
        <f>E261</f>
        <v>506.5</v>
      </c>
    </row>
    <row r="261" spans="1:5" ht="12.75">
      <c r="A261" s="38" t="s">
        <v>82</v>
      </c>
      <c r="B261" s="38" t="s">
        <v>144</v>
      </c>
      <c r="C261" s="38"/>
      <c r="D261" s="26" t="s">
        <v>76</v>
      </c>
      <c r="E261" s="29">
        <f>E262+E263+E264</f>
        <v>506.5</v>
      </c>
    </row>
    <row r="262" spans="1:5" ht="12.75">
      <c r="A262" s="38" t="s">
        <v>82</v>
      </c>
      <c r="B262" s="38" t="s">
        <v>144</v>
      </c>
      <c r="C262" s="38" t="s">
        <v>134</v>
      </c>
      <c r="D262" s="26" t="s">
        <v>337</v>
      </c>
      <c r="E262" s="29">
        <f>'Прил.№6'!F311</f>
        <v>304.5</v>
      </c>
    </row>
    <row r="263" spans="1:5" ht="12.75">
      <c r="A263" s="7" t="s">
        <v>82</v>
      </c>
      <c r="B263" s="7" t="s">
        <v>144</v>
      </c>
      <c r="C263" s="7" t="s">
        <v>303</v>
      </c>
      <c r="D263" s="132" t="s">
        <v>304</v>
      </c>
      <c r="E263" s="88">
        <f>'Прил.№6'!F312</f>
        <v>200</v>
      </c>
    </row>
    <row r="264" spans="1:5" ht="12.75">
      <c r="A264" s="7" t="s">
        <v>82</v>
      </c>
      <c r="B264" s="7" t="s">
        <v>144</v>
      </c>
      <c r="C264" s="7" t="s">
        <v>335</v>
      </c>
      <c r="D264" s="132" t="s">
        <v>336</v>
      </c>
      <c r="E264" s="88">
        <f>'Прил.№6'!F313</f>
        <v>2</v>
      </c>
    </row>
    <row r="265" spans="1:5" ht="12.75">
      <c r="A265" s="38" t="s">
        <v>82</v>
      </c>
      <c r="B265" s="38" t="s">
        <v>87</v>
      </c>
      <c r="C265" s="38"/>
      <c r="D265" s="26" t="s">
        <v>88</v>
      </c>
      <c r="E265" s="29">
        <f>E266</f>
        <v>6314.634</v>
      </c>
    </row>
    <row r="266" spans="1:5" ht="12.75">
      <c r="A266" s="38" t="s">
        <v>82</v>
      </c>
      <c r="B266" s="38" t="s">
        <v>145</v>
      </c>
      <c r="C266" s="38"/>
      <c r="D266" s="26" t="s">
        <v>76</v>
      </c>
      <c r="E266" s="29">
        <f>E271+E267</f>
        <v>6314.634</v>
      </c>
    </row>
    <row r="267" spans="1:5" ht="22.5">
      <c r="A267" s="38" t="s">
        <v>82</v>
      </c>
      <c r="B267" s="38" t="s">
        <v>199</v>
      </c>
      <c r="C267" s="38"/>
      <c r="D267" s="26" t="s">
        <v>198</v>
      </c>
      <c r="E267" s="29">
        <f>E268+E269+E270</f>
        <v>2851.671</v>
      </c>
    </row>
    <row r="268" spans="1:5" ht="12.75">
      <c r="A268" s="38" t="s">
        <v>82</v>
      </c>
      <c r="B268" s="38" t="s">
        <v>199</v>
      </c>
      <c r="C268" s="38" t="s">
        <v>134</v>
      </c>
      <c r="D268" s="26" t="s">
        <v>332</v>
      </c>
      <c r="E268" s="29">
        <f>'Прил.№6'!F317</f>
        <v>2814.671</v>
      </c>
    </row>
    <row r="269" spans="1:5" ht="12.75">
      <c r="A269" s="7" t="s">
        <v>82</v>
      </c>
      <c r="B269" s="7" t="s">
        <v>199</v>
      </c>
      <c r="C269" s="7" t="s">
        <v>333</v>
      </c>
      <c r="D269" s="9" t="s">
        <v>334</v>
      </c>
      <c r="E269" s="29">
        <f>'Прил.№6'!F318</f>
        <v>20</v>
      </c>
    </row>
    <row r="270" spans="1:5" ht="12.75">
      <c r="A270" s="7" t="s">
        <v>82</v>
      </c>
      <c r="B270" s="7" t="s">
        <v>199</v>
      </c>
      <c r="C270" s="7" t="s">
        <v>335</v>
      </c>
      <c r="D270" s="9" t="s">
        <v>336</v>
      </c>
      <c r="E270" s="29">
        <f>'Прил.№6'!F319</f>
        <v>17</v>
      </c>
    </row>
    <row r="271" spans="1:5" ht="22.5">
      <c r="A271" s="38" t="s">
        <v>82</v>
      </c>
      <c r="B271" s="38" t="s">
        <v>200</v>
      </c>
      <c r="C271" s="38"/>
      <c r="D271" s="26" t="s">
        <v>197</v>
      </c>
      <c r="E271" s="29">
        <f>E272+E274+E275+E273</f>
        <v>3462.963</v>
      </c>
    </row>
    <row r="272" spans="1:5" ht="12.75">
      <c r="A272" s="38" t="s">
        <v>82</v>
      </c>
      <c r="B272" s="38" t="s">
        <v>200</v>
      </c>
      <c r="C272" s="38" t="s">
        <v>134</v>
      </c>
      <c r="D272" s="26" t="s">
        <v>139</v>
      </c>
      <c r="E272" s="29">
        <f>'Прил.№6'!F321</f>
        <v>3391.963</v>
      </c>
    </row>
    <row r="273" spans="1:5" ht="12.75">
      <c r="A273" s="7" t="s">
        <v>82</v>
      </c>
      <c r="B273" s="7" t="s">
        <v>200</v>
      </c>
      <c r="C273" s="7" t="s">
        <v>303</v>
      </c>
      <c r="D273" s="132" t="s">
        <v>304</v>
      </c>
      <c r="E273" s="88">
        <f>'Прил.№6'!F322</f>
        <v>20</v>
      </c>
    </row>
    <row r="274" spans="1:5" ht="12.75">
      <c r="A274" s="7" t="s">
        <v>82</v>
      </c>
      <c r="B274" s="7" t="s">
        <v>200</v>
      </c>
      <c r="C274" s="7" t="s">
        <v>333</v>
      </c>
      <c r="D274" s="9" t="s">
        <v>334</v>
      </c>
      <c r="E274" s="29">
        <f>'Прил.№6'!F323</f>
        <v>50</v>
      </c>
    </row>
    <row r="275" spans="1:5" ht="12.75">
      <c r="A275" s="7" t="s">
        <v>82</v>
      </c>
      <c r="B275" s="7" t="s">
        <v>200</v>
      </c>
      <c r="C275" s="7" t="s">
        <v>335</v>
      </c>
      <c r="D275" s="9" t="s">
        <v>336</v>
      </c>
      <c r="E275" s="29">
        <f>'Прил.№6'!F324</f>
        <v>1</v>
      </c>
    </row>
    <row r="276" spans="1:5" ht="12.75">
      <c r="A276" s="7" t="s">
        <v>82</v>
      </c>
      <c r="B276" s="7" t="s">
        <v>422</v>
      </c>
      <c r="C276" s="7"/>
      <c r="D276" s="132" t="s">
        <v>423</v>
      </c>
      <c r="E276" s="55">
        <f>'Прил.№6'!F325</f>
        <v>152</v>
      </c>
    </row>
    <row r="277" spans="1:5" ht="12.75">
      <c r="A277" s="7" t="s">
        <v>82</v>
      </c>
      <c r="B277" s="7" t="s">
        <v>424</v>
      </c>
      <c r="C277" s="7"/>
      <c r="D277" s="132" t="s">
        <v>425</v>
      </c>
      <c r="E277" s="55">
        <f>'Прил.№6'!F326</f>
        <v>152</v>
      </c>
    </row>
    <row r="278" spans="1:5" ht="22.5">
      <c r="A278" s="7" t="s">
        <v>82</v>
      </c>
      <c r="B278" s="7" t="s">
        <v>426</v>
      </c>
      <c r="C278" s="7"/>
      <c r="D278" s="132" t="s">
        <v>427</v>
      </c>
      <c r="E278" s="55">
        <f>'Прил.№6'!F327</f>
        <v>152</v>
      </c>
    </row>
    <row r="279" spans="1:5" ht="12.75">
      <c r="A279" s="7" t="s">
        <v>82</v>
      </c>
      <c r="B279" s="7" t="s">
        <v>426</v>
      </c>
      <c r="C279" s="7" t="s">
        <v>134</v>
      </c>
      <c r="D279" s="132" t="s">
        <v>139</v>
      </c>
      <c r="E279" s="55">
        <f>'Прил.№6'!F328</f>
        <v>152</v>
      </c>
    </row>
    <row r="280" spans="1:5" ht="33.75">
      <c r="A280" s="7" t="s">
        <v>82</v>
      </c>
      <c r="B280" s="7" t="s">
        <v>412</v>
      </c>
      <c r="C280" s="7"/>
      <c r="D280" s="132" t="s">
        <v>413</v>
      </c>
      <c r="E280" s="55">
        <f>E281+E282</f>
        <v>350</v>
      </c>
    </row>
    <row r="281" spans="1:5" ht="12.75">
      <c r="A281" s="7" t="s">
        <v>82</v>
      </c>
      <c r="B281" s="7" t="s">
        <v>412</v>
      </c>
      <c r="C281" s="7" t="s">
        <v>303</v>
      </c>
      <c r="D281" s="132" t="s">
        <v>304</v>
      </c>
      <c r="E281" s="55">
        <f>'Прил.№6'!F330</f>
        <v>43.7</v>
      </c>
    </row>
    <row r="282" spans="1:5" ht="12.75">
      <c r="A282" s="7" t="s">
        <v>82</v>
      </c>
      <c r="B282" s="7" t="s">
        <v>412</v>
      </c>
      <c r="C282" s="7" t="s">
        <v>330</v>
      </c>
      <c r="D282" s="132" t="s">
        <v>331</v>
      </c>
      <c r="E282" s="55">
        <f>'Прил.№6'!F331</f>
        <v>306.3</v>
      </c>
    </row>
    <row r="283" spans="1:5" s="23" customFormat="1" ht="12.75">
      <c r="A283" s="78" t="s">
        <v>56</v>
      </c>
      <c r="B283" s="78"/>
      <c r="C283" s="78"/>
      <c r="D283" s="79" t="str">
        <f>'Прил.№6'!E332</f>
        <v>Другие вопросы в области культуры, кинематографии</v>
      </c>
      <c r="E283" s="54">
        <f>E287+E284</f>
        <v>4378.471</v>
      </c>
    </row>
    <row r="284" spans="1:5" s="23" customFormat="1" ht="12.75">
      <c r="A284" s="38" t="s">
        <v>56</v>
      </c>
      <c r="B284" s="38" t="s">
        <v>122</v>
      </c>
      <c r="C284" s="38"/>
      <c r="D284" s="36" t="s">
        <v>26</v>
      </c>
      <c r="E284" s="29">
        <f>E285</f>
        <v>2297.4709999999995</v>
      </c>
    </row>
    <row r="285" spans="1:5" s="23" customFormat="1" ht="12.75">
      <c r="A285" s="38" t="s">
        <v>56</v>
      </c>
      <c r="B285" s="38" t="s">
        <v>126</v>
      </c>
      <c r="C285" s="38"/>
      <c r="D285" s="26" t="s">
        <v>29</v>
      </c>
      <c r="E285" s="29">
        <f>E286</f>
        <v>2297.4709999999995</v>
      </c>
    </row>
    <row r="286" spans="1:5" s="23" customFormat="1" ht="12.75">
      <c r="A286" s="38" t="s">
        <v>56</v>
      </c>
      <c r="B286" s="38" t="s">
        <v>126</v>
      </c>
      <c r="C286" s="38" t="s">
        <v>287</v>
      </c>
      <c r="D286" s="26" t="s">
        <v>123</v>
      </c>
      <c r="E286" s="29">
        <f>'Прил.№6'!F333</f>
        <v>2297.4709999999995</v>
      </c>
    </row>
    <row r="287" spans="1:5" ht="33.75">
      <c r="A287" s="38" t="s">
        <v>56</v>
      </c>
      <c r="B287" s="38" t="s">
        <v>107</v>
      </c>
      <c r="C287" s="38"/>
      <c r="D287" s="26" t="s">
        <v>160</v>
      </c>
      <c r="E287" s="48">
        <f>E288</f>
        <v>2081</v>
      </c>
    </row>
    <row r="288" spans="1:5" ht="12.75">
      <c r="A288" s="38" t="s">
        <v>56</v>
      </c>
      <c r="B288" s="38" t="s">
        <v>163</v>
      </c>
      <c r="C288" s="38"/>
      <c r="D288" s="26" t="s">
        <v>76</v>
      </c>
      <c r="E288" s="29">
        <f>E289+E290+E291</f>
        <v>2081</v>
      </c>
    </row>
    <row r="289" spans="1:5" ht="12.75">
      <c r="A289" s="38" t="s">
        <v>56</v>
      </c>
      <c r="B289" s="38" t="s">
        <v>163</v>
      </c>
      <c r="C289" s="38" t="s">
        <v>134</v>
      </c>
      <c r="D289" s="26" t="s">
        <v>332</v>
      </c>
      <c r="E289" s="55">
        <f>'Прил.№6'!F338</f>
        <v>2003</v>
      </c>
    </row>
    <row r="290" spans="1:5" ht="12.75">
      <c r="A290" s="7" t="s">
        <v>56</v>
      </c>
      <c r="B290" s="7" t="s">
        <v>163</v>
      </c>
      <c r="C290" s="7" t="s">
        <v>333</v>
      </c>
      <c r="D290" s="132" t="s">
        <v>334</v>
      </c>
      <c r="E290" s="88">
        <f>'Прил.№6'!F339</f>
        <v>53</v>
      </c>
    </row>
    <row r="291" spans="1:5" ht="12.75">
      <c r="A291" s="7" t="s">
        <v>56</v>
      </c>
      <c r="B291" s="7" t="s">
        <v>163</v>
      </c>
      <c r="C291" s="7" t="s">
        <v>335</v>
      </c>
      <c r="D291" s="132" t="s">
        <v>336</v>
      </c>
      <c r="E291" s="88">
        <f>'Прил.№6'!F340</f>
        <v>25</v>
      </c>
    </row>
    <row r="292" spans="1:5" ht="12.75">
      <c r="A292" s="63" t="s">
        <v>58</v>
      </c>
      <c r="B292" s="63"/>
      <c r="C292" s="63"/>
      <c r="D292" s="57" t="s">
        <v>226</v>
      </c>
      <c r="E292" s="46">
        <f>E293</f>
        <v>0</v>
      </c>
    </row>
    <row r="293" spans="1:5" ht="12.75">
      <c r="A293" s="38" t="s">
        <v>297</v>
      </c>
      <c r="B293" s="38"/>
      <c r="C293" s="38"/>
      <c r="D293" s="39" t="s">
        <v>298</v>
      </c>
      <c r="E293" s="49">
        <f>E294</f>
        <v>0</v>
      </c>
    </row>
    <row r="294" spans="1:5" ht="12.75">
      <c r="A294" s="7" t="s">
        <v>297</v>
      </c>
      <c r="B294" s="97" t="s">
        <v>101</v>
      </c>
      <c r="C294" s="7"/>
      <c r="D294" s="25" t="s">
        <v>102</v>
      </c>
      <c r="E294" s="49">
        <f>E295</f>
        <v>0</v>
      </c>
    </row>
    <row r="295" spans="1:5" ht="22.5">
      <c r="A295" s="38" t="s">
        <v>297</v>
      </c>
      <c r="B295" s="38" t="s">
        <v>326</v>
      </c>
      <c r="C295" s="38"/>
      <c r="D295" s="39" t="s">
        <v>349</v>
      </c>
      <c r="E295" s="49">
        <f>E296</f>
        <v>0</v>
      </c>
    </row>
    <row r="296" spans="1:5" ht="12.75">
      <c r="A296" s="7" t="s">
        <v>297</v>
      </c>
      <c r="B296" s="97" t="s">
        <v>326</v>
      </c>
      <c r="C296" s="7" t="s">
        <v>287</v>
      </c>
      <c r="D296" s="39" t="s">
        <v>119</v>
      </c>
      <c r="E296" s="49">
        <f>'Прил.№6'!F165</f>
        <v>0</v>
      </c>
    </row>
    <row r="297" spans="1:5" s="23" customFormat="1" ht="12.75">
      <c r="A297" s="64" t="s">
        <v>62</v>
      </c>
      <c r="B297" s="63"/>
      <c r="C297" s="63"/>
      <c r="D297" s="57" t="s">
        <v>63</v>
      </c>
      <c r="E297" s="49">
        <f>E298+E302+E329</f>
        <v>11481.48</v>
      </c>
    </row>
    <row r="298" spans="1:5" s="23" customFormat="1" ht="12.75">
      <c r="A298" s="63" t="s">
        <v>64</v>
      </c>
      <c r="B298" s="63"/>
      <c r="C298" s="63"/>
      <c r="D298" s="57" t="s">
        <v>65</v>
      </c>
      <c r="E298" s="46">
        <f>E299</f>
        <v>1051</v>
      </c>
    </row>
    <row r="299" spans="1:5" ht="12.75">
      <c r="A299" s="38" t="s">
        <v>64</v>
      </c>
      <c r="B299" s="67" t="s">
        <v>166</v>
      </c>
      <c r="C299" s="38"/>
      <c r="D299" s="36" t="s">
        <v>167</v>
      </c>
      <c r="E299" s="29">
        <f>E300</f>
        <v>1051</v>
      </c>
    </row>
    <row r="300" spans="1:5" ht="22.5">
      <c r="A300" s="38" t="s">
        <v>64</v>
      </c>
      <c r="B300" s="38" t="s">
        <v>168</v>
      </c>
      <c r="C300" s="67"/>
      <c r="D300" s="39" t="s">
        <v>66</v>
      </c>
      <c r="E300" s="29">
        <f>E301</f>
        <v>1051</v>
      </c>
    </row>
    <row r="301" spans="1:5" ht="12.75">
      <c r="A301" s="67" t="s">
        <v>64</v>
      </c>
      <c r="B301" s="38" t="s">
        <v>168</v>
      </c>
      <c r="C301" s="12" t="s">
        <v>299</v>
      </c>
      <c r="D301" s="17" t="s">
        <v>300</v>
      </c>
      <c r="E301" s="48">
        <f>'Прил.№6'!F170</f>
        <v>1051</v>
      </c>
    </row>
    <row r="302" spans="1:5" ht="12.75">
      <c r="A302" s="64" t="s">
        <v>67</v>
      </c>
      <c r="B302" s="38"/>
      <c r="C302" s="63"/>
      <c r="D302" s="57" t="s">
        <v>68</v>
      </c>
      <c r="E302" s="49">
        <f>E303+E306+E309+E314+E322</f>
        <v>2525.1000000000004</v>
      </c>
    </row>
    <row r="303" spans="1:5" ht="12.75">
      <c r="A303" s="7" t="s">
        <v>67</v>
      </c>
      <c r="B303" s="7" t="s">
        <v>367</v>
      </c>
      <c r="C303" s="7"/>
      <c r="D303" s="128" t="s">
        <v>368</v>
      </c>
      <c r="E303" s="48">
        <f>'Прил.№6'!F172</f>
        <v>406.5</v>
      </c>
    </row>
    <row r="304" spans="1:5" ht="12.75">
      <c r="A304" s="7" t="s">
        <v>67</v>
      </c>
      <c r="B304" s="7" t="s">
        <v>369</v>
      </c>
      <c r="C304" s="7"/>
      <c r="D304" s="128" t="s">
        <v>370</v>
      </c>
      <c r="E304" s="48">
        <f>'Прил.№6'!F173</f>
        <v>406.5</v>
      </c>
    </row>
    <row r="305" spans="1:5" ht="12.75">
      <c r="A305" s="7" t="s">
        <v>67</v>
      </c>
      <c r="B305" s="7" t="s">
        <v>369</v>
      </c>
      <c r="C305" s="7" t="s">
        <v>259</v>
      </c>
      <c r="D305" s="128" t="s">
        <v>260</v>
      </c>
      <c r="E305" s="48">
        <f>'Прил.№6'!F174</f>
        <v>406.5</v>
      </c>
    </row>
    <row r="306" spans="1:5" ht="12.75">
      <c r="A306" s="38" t="s">
        <v>67</v>
      </c>
      <c r="B306" s="38" t="s">
        <v>170</v>
      </c>
      <c r="C306" s="38"/>
      <c r="D306" s="36" t="s">
        <v>171</v>
      </c>
      <c r="E306" s="29">
        <f>E307</f>
        <v>428.7</v>
      </c>
    </row>
    <row r="307" spans="1:5" ht="12.75">
      <c r="A307" s="38" t="s">
        <v>67</v>
      </c>
      <c r="B307" s="38" t="s">
        <v>201</v>
      </c>
      <c r="C307" s="38"/>
      <c r="D307" s="36" t="s">
        <v>202</v>
      </c>
      <c r="E307" s="29">
        <f>E308</f>
        <v>428.7</v>
      </c>
    </row>
    <row r="308" spans="1:5" ht="12.75">
      <c r="A308" s="38" t="s">
        <v>67</v>
      </c>
      <c r="B308" s="67" t="s">
        <v>201</v>
      </c>
      <c r="C308" s="67" t="s">
        <v>259</v>
      </c>
      <c r="D308" s="17" t="s">
        <v>260</v>
      </c>
      <c r="E308" s="29">
        <f>'Прил.№6'!F178</f>
        <v>428.7</v>
      </c>
    </row>
    <row r="309" spans="1:5" ht="12.75">
      <c r="A309" s="38" t="s">
        <v>67</v>
      </c>
      <c r="B309" s="38" t="s">
        <v>101</v>
      </c>
      <c r="C309" s="67"/>
      <c r="D309" s="68" t="s">
        <v>102</v>
      </c>
      <c r="E309" s="29">
        <f>E310+E312</f>
        <v>230</v>
      </c>
    </row>
    <row r="310" spans="1:5" ht="12.75">
      <c r="A310" s="38" t="s">
        <v>67</v>
      </c>
      <c r="B310" s="38" t="s">
        <v>70</v>
      </c>
      <c r="C310" s="38"/>
      <c r="D310" s="26" t="s">
        <v>248</v>
      </c>
      <c r="E310" s="29">
        <f>E311</f>
        <v>150</v>
      </c>
    </row>
    <row r="311" spans="1:5" ht="12.75">
      <c r="A311" s="38" t="s">
        <v>67</v>
      </c>
      <c r="B311" s="38" t="s">
        <v>70</v>
      </c>
      <c r="C311" s="7" t="s">
        <v>259</v>
      </c>
      <c r="D311" s="17" t="s">
        <v>260</v>
      </c>
      <c r="E311" s="29">
        <f>'Прил.№6'!F181</f>
        <v>150</v>
      </c>
    </row>
    <row r="312" spans="1:5" ht="12.75">
      <c r="A312" s="38" t="s">
        <v>67</v>
      </c>
      <c r="B312" s="38" t="s">
        <v>24</v>
      </c>
      <c r="C312" s="38"/>
      <c r="D312" s="36" t="s">
        <v>438</v>
      </c>
      <c r="E312" s="29">
        <f>E313</f>
        <v>80</v>
      </c>
    </row>
    <row r="313" spans="1:5" ht="12.75">
      <c r="A313" s="38" t="s">
        <v>67</v>
      </c>
      <c r="B313" s="38" t="s">
        <v>24</v>
      </c>
      <c r="C313" s="7" t="s">
        <v>259</v>
      </c>
      <c r="D313" s="17" t="s">
        <v>260</v>
      </c>
      <c r="E313" s="29">
        <f>'Прил.№6'!F183</f>
        <v>80</v>
      </c>
    </row>
    <row r="314" spans="1:5" ht="12.75">
      <c r="A314" s="38" t="s">
        <v>67</v>
      </c>
      <c r="B314" s="38" t="s">
        <v>69</v>
      </c>
      <c r="C314" s="38"/>
      <c r="D314" s="36" t="s">
        <v>169</v>
      </c>
      <c r="E314" s="29">
        <f>E320+E315</f>
        <v>117.4</v>
      </c>
    </row>
    <row r="315" spans="1:5" ht="12.75">
      <c r="A315" s="38" t="s">
        <v>67</v>
      </c>
      <c r="B315" s="38" t="s">
        <v>177</v>
      </c>
      <c r="C315" s="38"/>
      <c r="D315" s="36" t="s">
        <v>301</v>
      </c>
      <c r="E315" s="29">
        <f>E316+E318</f>
        <v>97.4</v>
      </c>
    </row>
    <row r="316" spans="1:5" ht="12.75">
      <c r="A316" s="7" t="s">
        <v>67</v>
      </c>
      <c r="B316" s="7" t="s">
        <v>302</v>
      </c>
      <c r="C316" s="7"/>
      <c r="D316" s="14" t="s">
        <v>305</v>
      </c>
      <c r="E316" s="29">
        <f>E317</f>
        <v>47.4</v>
      </c>
    </row>
    <row r="317" spans="1:5" ht="12.75">
      <c r="A317" s="7" t="s">
        <v>67</v>
      </c>
      <c r="B317" s="7" t="s">
        <v>302</v>
      </c>
      <c r="C317" s="7" t="s">
        <v>303</v>
      </c>
      <c r="D317" s="14" t="s">
        <v>304</v>
      </c>
      <c r="E317" s="29">
        <f>'Прил.№6'!F187</f>
        <v>47.4</v>
      </c>
    </row>
    <row r="318" spans="1:5" ht="12.75">
      <c r="A318" s="7" t="s">
        <v>67</v>
      </c>
      <c r="B318" s="7" t="s">
        <v>306</v>
      </c>
      <c r="C318" s="7"/>
      <c r="D318" s="14" t="s">
        <v>307</v>
      </c>
      <c r="E318" s="29">
        <f>E319</f>
        <v>50</v>
      </c>
    </row>
    <row r="319" spans="1:5" ht="12.75">
      <c r="A319" s="7" t="s">
        <v>67</v>
      </c>
      <c r="B319" s="7" t="s">
        <v>306</v>
      </c>
      <c r="C319" s="7" t="s">
        <v>303</v>
      </c>
      <c r="D319" s="14" t="s">
        <v>304</v>
      </c>
      <c r="E319" s="29">
        <f>'Прил.№6'!F189</f>
        <v>50</v>
      </c>
    </row>
    <row r="320" spans="1:5" ht="12.75">
      <c r="A320" s="38" t="s">
        <v>67</v>
      </c>
      <c r="B320" s="38" t="s">
        <v>181</v>
      </c>
      <c r="C320" s="38"/>
      <c r="D320" s="1" t="s">
        <v>308</v>
      </c>
      <c r="E320" s="29">
        <f>E321</f>
        <v>20</v>
      </c>
    </row>
    <row r="321" spans="1:5" ht="12.75">
      <c r="A321" s="38" t="s">
        <v>67</v>
      </c>
      <c r="B321" s="38" t="s">
        <v>181</v>
      </c>
      <c r="C321" s="38" t="s">
        <v>309</v>
      </c>
      <c r="D321" s="14" t="s">
        <v>310</v>
      </c>
      <c r="E321" s="29">
        <f>'Прил.№6'!F191</f>
        <v>20</v>
      </c>
    </row>
    <row r="322" spans="1:5" ht="12.75">
      <c r="A322" s="38" t="s">
        <v>67</v>
      </c>
      <c r="B322" s="38" t="s">
        <v>101</v>
      </c>
      <c r="C322" s="38"/>
      <c r="D322" s="68" t="s">
        <v>102</v>
      </c>
      <c r="E322" s="29">
        <f>E323+E325+E327</f>
        <v>1342.5</v>
      </c>
    </row>
    <row r="323" spans="1:5" ht="36.75" customHeight="1">
      <c r="A323" s="38" t="s">
        <v>67</v>
      </c>
      <c r="B323" s="38" t="s">
        <v>71</v>
      </c>
      <c r="C323" s="38"/>
      <c r="D323" s="94" t="s">
        <v>246</v>
      </c>
      <c r="E323" s="29">
        <f>E324</f>
        <v>332.5</v>
      </c>
    </row>
    <row r="324" spans="1:5" ht="12.75">
      <c r="A324" s="38" t="s">
        <v>67</v>
      </c>
      <c r="B324" s="38" t="s">
        <v>71</v>
      </c>
      <c r="C324" s="7" t="s">
        <v>303</v>
      </c>
      <c r="D324" s="14" t="s">
        <v>304</v>
      </c>
      <c r="E324" s="29">
        <f>'Прил.№6'!F194</f>
        <v>332.5</v>
      </c>
    </row>
    <row r="325" spans="1:5" ht="12.75">
      <c r="A325" s="38" t="s">
        <v>67</v>
      </c>
      <c r="B325" s="38" t="s">
        <v>183</v>
      </c>
      <c r="C325" s="38"/>
      <c r="D325" s="39" t="s">
        <v>184</v>
      </c>
      <c r="E325" s="29">
        <f>E326</f>
        <v>150</v>
      </c>
    </row>
    <row r="326" spans="1:5" ht="22.5">
      <c r="A326" s="38" t="s">
        <v>67</v>
      </c>
      <c r="B326" s="38" t="s">
        <v>183</v>
      </c>
      <c r="C326" s="7" t="s">
        <v>311</v>
      </c>
      <c r="D326" s="17" t="s">
        <v>312</v>
      </c>
      <c r="E326" s="29">
        <f>'Прил.№6'!F196</f>
        <v>150</v>
      </c>
    </row>
    <row r="327" spans="1:5" ht="22.5">
      <c r="A327" s="38" t="s">
        <v>67</v>
      </c>
      <c r="B327" s="38" t="s">
        <v>326</v>
      </c>
      <c r="C327" s="38"/>
      <c r="D327" s="136" t="s">
        <v>349</v>
      </c>
      <c r="E327" s="29">
        <f>'Прил.№6'!F197</f>
        <v>860</v>
      </c>
    </row>
    <row r="328" spans="1:5" ht="12.75">
      <c r="A328" s="7" t="s">
        <v>67</v>
      </c>
      <c r="B328" s="97" t="s">
        <v>326</v>
      </c>
      <c r="C328" s="7" t="s">
        <v>287</v>
      </c>
      <c r="D328" s="136" t="s">
        <v>119</v>
      </c>
      <c r="E328" s="29">
        <f>'Прил.№6'!F198</f>
        <v>860</v>
      </c>
    </row>
    <row r="329" spans="1:5" ht="12.75">
      <c r="A329" s="7" t="s">
        <v>252</v>
      </c>
      <c r="B329" s="7"/>
      <c r="C329" s="7"/>
      <c r="D329" s="14" t="s">
        <v>256</v>
      </c>
      <c r="E329" s="29">
        <f>E330+E336</f>
        <v>7905.38</v>
      </c>
    </row>
    <row r="330" spans="1:5" ht="12.75">
      <c r="A330" s="7" t="s">
        <v>252</v>
      </c>
      <c r="B330" s="7" t="s">
        <v>69</v>
      </c>
      <c r="C330" s="7"/>
      <c r="D330" s="14" t="s">
        <v>169</v>
      </c>
      <c r="E330" s="29">
        <f>E331</f>
        <v>6469.58</v>
      </c>
    </row>
    <row r="331" spans="1:5" ht="22.5">
      <c r="A331" s="7" t="s">
        <v>252</v>
      </c>
      <c r="B331" s="7" t="s">
        <v>255</v>
      </c>
      <c r="C331" s="7"/>
      <c r="D331" s="17" t="s">
        <v>258</v>
      </c>
      <c r="E331" s="29">
        <f>E334+E332</f>
        <v>6469.58</v>
      </c>
    </row>
    <row r="332" spans="1:5" ht="33.75">
      <c r="A332" s="7" t="s">
        <v>252</v>
      </c>
      <c r="B332" s="7" t="s">
        <v>433</v>
      </c>
      <c r="C332" s="7"/>
      <c r="D332" s="131" t="s">
        <v>435</v>
      </c>
      <c r="E332" s="29">
        <f>'Прил.№6'!F202</f>
        <v>4116.98</v>
      </c>
    </row>
    <row r="333" spans="1:5" ht="12.75">
      <c r="A333" s="7" t="s">
        <v>252</v>
      </c>
      <c r="B333" s="7" t="s">
        <v>433</v>
      </c>
      <c r="C333" s="7" t="s">
        <v>259</v>
      </c>
      <c r="D333" s="131" t="s">
        <v>260</v>
      </c>
      <c r="E333" s="29">
        <f>'Прил.№6'!F203</f>
        <v>4116.98</v>
      </c>
    </row>
    <row r="334" spans="1:5" ht="33.75">
      <c r="A334" s="7" t="s">
        <v>252</v>
      </c>
      <c r="B334" s="7" t="s">
        <v>254</v>
      </c>
      <c r="C334" s="7"/>
      <c r="D334" s="17" t="s">
        <v>257</v>
      </c>
      <c r="E334" s="29">
        <f>E335</f>
        <v>2352.6</v>
      </c>
    </row>
    <row r="335" spans="1:5" ht="12.75">
      <c r="A335" s="7" t="s">
        <v>252</v>
      </c>
      <c r="B335" s="7" t="s">
        <v>254</v>
      </c>
      <c r="C335" s="7" t="s">
        <v>259</v>
      </c>
      <c r="D335" s="17" t="s">
        <v>260</v>
      </c>
      <c r="E335" s="29">
        <f>'Прил.№6'!F205</f>
        <v>2352.6</v>
      </c>
    </row>
    <row r="336" spans="1:5" ht="12.75">
      <c r="A336" s="7" t="s">
        <v>252</v>
      </c>
      <c r="B336" s="8">
        <v>5200000</v>
      </c>
      <c r="C336" s="7"/>
      <c r="D336" s="9" t="s">
        <v>112</v>
      </c>
      <c r="E336" s="29">
        <f>E337</f>
        <v>1435.8</v>
      </c>
    </row>
    <row r="337" spans="1:5" ht="33.75">
      <c r="A337" s="7" t="s">
        <v>252</v>
      </c>
      <c r="B337" s="8">
        <v>5201000</v>
      </c>
      <c r="C337" s="7"/>
      <c r="D337" s="26" t="s">
        <v>178</v>
      </c>
      <c r="E337" s="29">
        <f>E338</f>
        <v>1435.8</v>
      </c>
    </row>
    <row r="338" spans="1:5" ht="22.5">
      <c r="A338" s="7" t="s">
        <v>252</v>
      </c>
      <c r="B338" s="8">
        <v>5201000</v>
      </c>
      <c r="C338" s="7" t="s">
        <v>311</v>
      </c>
      <c r="D338" s="17" t="s">
        <v>312</v>
      </c>
      <c r="E338" s="29">
        <f>'Прил.№6'!F415</f>
        <v>1435.8</v>
      </c>
    </row>
    <row r="339" spans="1:5" ht="16.5" customHeight="1">
      <c r="A339" s="15" t="s">
        <v>222</v>
      </c>
      <c r="B339" s="15"/>
      <c r="C339" s="15"/>
      <c r="D339" s="98" t="s">
        <v>162</v>
      </c>
      <c r="E339" s="46">
        <f>E351+E340</f>
        <v>41738.96</v>
      </c>
    </row>
    <row r="340" spans="1:5" ht="16.5" customHeight="1">
      <c r="A340" s="7" t="s">
        <v>263</v>
      </c>
      <c r="B340" s="7"/>
      <c r="C340" s="7"/>
      <c r="D340" s="17" t="s">
        <v>264</v>
      </c>
      <c r="E340" s="46">
        <f>E344+E348+E341</f>
        <v>40994.96</v>
      </c>
    </row>
    <row r="341" spans="1:5" ht="16.5" customHeight="1">
      <c r="A341" s="7" t="s">
        <v>263</v>
      </c>
      <c r="B341" s="7" t="s">
        <v>404</v>
      </c>
      <c r="C341" s="7"/>
      <c r="D341" s="131" t="s">
        <v>405</v>
      </c>
      <c r="E341" s="46">
        <f>E342</f>
        <v>23012.96</v>
      </c>
    </row>
    <row r="342" spans="1:5" ht="24.75" customHeight="1">
      <c r="A342" s="7" t="s">
        <v>263</v>
      </c>
      <c r="B342" s="7" t="s">
        <v>406</v>
      </c>
      <c r="C342" s="7"/>
      <c r="D342" s="131" t="s">
        <v>407</v>
      </c>
      <c r="E342" s="29">
        <f>E343</f>
        <v>23012.96</v>
      </c>
    </row>
    <row r="343" spans="1:5" ht="28.5" customHeight="1">
      <c r="A343" s="7" t="s">
        <v>263</v>
      </c>
      <c r="B343" s="7" t="s">
        <v>406</v>
      </c>
      <c r="C343" s="7" t="s">
        <v>292</v>
      </c>
      <c r="D343" s="131" t="s">
        <v>293</v>
      </c>
      <c r="E343" s="29">
        <f>'Прил.№6'!F210</f>
        <v>23012.96</v>
      </c>
    </row>
    <row r="344" spans="1:5" ht="16.5" customHeight="1">
      <c r="A344" s="7" t="s">
        <v>263</v>
      </c>
      <c r="B344" s="7" t="s">
        <v>170</v>
      </c>
      <c r="C344" s="7"/>
      <c r="D344" s="17" t="s">
        <v>205</v>
      </c>
      <c r="E344" s="46">
        <f>E345</f>
        <v>16182</v>
      </c>
    </row>
    <row r="345" spans="1:5" ht="16.5" customHeight="1">
      <c r="A345" s="7" t="s">
        <v>263</v>
      </c>
      <c r="B345" s="7" t="s">
        <v>265</v>
      </c>
      <c r="C345" s="7"/>
      <c r="D345" s="17" t="s">
        <v>266</v>
      </c>
      <c r="E345" s="29">
        <f>E346</f>
        <v>16182</v>
      </c>
    </row>
    <row r="346" spans="1:5" ht="22.5" customHeight="1">
      <c r="A346" s="7" t="s">
        <v>263</v>
      </c>
      <c r="B346" s="7" t="s">
        <v>267</v>
      </c>
      <c r="C346" s="7"/>
      <c r="D346" s="17" t="s">
        <v>268</v>
      </c>
      <c r="E346" s="29">
        <f>E347</f>
        <v>16182</v>
      </c>
    </row>
    <row r="347" spans="1:5" ht="25.5" customHeight="1">
      <c r="A347" s="7" t="s">
        <v>263</v>
      </c>
      <c r="B347" s="7" t="s">
        <v>267</v>
      </c>
      <c r="C347" s="7" t="s">
        <v>292</v>
      </c>
      <c r="D347" s="17" t="s">
        <v>293</v>
      </c>
      <c r="E347" s="29">
        <f>'Прил.№6'!F214</f>
        <v>16182</v>
      </c>
    </row>
    <row r="348" spans="1:5" ht="16.5" customHeight="1">
      <c r="A348" s="7" t="s">
        <v>263</v>
      </c>
      <c r="B348" s="7" t="s">
        <v>101</v>
      </c>
      <c r="C348" s="7"/>
      <c r="D348" s="17" t="s">
        <v>102</v>
      </c>
      <c r="E348" s="46">
        <f>E349</f>
        <v>1800</v>
      </c>
    </row>
    <row r="349" spans="1:5" ht="23.25" customHeight="1">
      <c r="A349" s="7" t="s">
        <v>263</v>
      </c>
      <c r="B349" s="7" t="s">
        <v>269</v>
      </c>
      <c r="C349" s="7"/>
      <c r="D349" s="17" t="s">
        <v>270</v>
      </c>
      <c r="E349" s="29">
        <f>E350</f>
        <v>1800</v>
      </c>
    </row>
    <row r="350" spans="1:5" ht="26.25" customHeight="1">
      <c r="A350" s="7" t="s">
        <v>263</v>
      </c>
      <c r="B350" s="7" t="s">
        <v>269</v>
      </c>
      <c r="C350" s="7" t="s">
        <v>292</v>
      </c>
      <c r="D350" s="17" t="s">
        <v>293</v>
      </c>
      <c r="E350" s="29">
        <f>'Прил.№6'!F217</f>
        <v>1800</v>
      </c>
    </row>
    <row r="351" spans="1:5" ht="16.5" customHeight="1">
      <c r="A351" s="38" t="s">
        <v>223</v>
      </c>
      <c r="B351" s="38"/>
      <c r="C351" s="38"/>
      <c r="D351" s="36" t="s">
        <v>224</v>
      </c>
      <c r="E351" s="29">
        <f>E352</f>
        <v>744</v>
      </c>
    </row>
    <row r="352" spans="1:5" ht="16.5" customHeight="1">
      <c r="A352" s="38" t="s">
        <v>223</v>
      </c>
      <c r="B352" s="67" t="s">
        <v>59</v>
      </c>
      <c r="C352" s="67"/>
      <c r="D352" s="39" t="s">
        <v>60</v>
      </c>
      <c r="E352" s="56">
        <f>E353</f>
        <v>744</v>
      </c>
    </row>
    <row r="353" spans="1:5" ht="12.75">
      <c r="A353" s="38" t="s">
        <v>223</v>
      </c>
      <c r="B353" s="67" t="s">
        <v>161</v>
      </c>
      <c r="C353" s="67"/>
      <c r="D353" s="39" t="s">
        <v>61</v>
      </c>
      <c r="E353" s="56">
        <f>E354</f>
        <v>744</v>
      </c>
    </row>
    <row r="354" spans="1:5" ht="16.5" customHeight="1">
      <c r="A354" s="38" t="s">
        <v>223</v>
      </c>
      <c r="B354" s="67" t="s">
        <v>161</v>
      </c>
      <c r="C354" s="67" t="s">
        <v>303</v>
      </c>
      <c r="D354" s="17" t="s">
        <v>304</v>
      </c>
      <c r="E354" s="56">
        <f>'Прил.№6'!F345</f>
        <v>744</v>
      </c>
    </row>
    <row r="355" spans="1:5" s="23" customFormat="1" ht="16.5" customHeight="1">
      <c r="A355" s="59">
        <v>1200</v>
      </c>
      <c r="B355" s="80"/>
      <c r="C355" s="80"/>
      <c r="D355" s="72" t="s">
        <v>219</v>
      </c>
      <c r="E355" s="57">
        <f>E356+E360</f>
        <v>2674.535</v>
      </c>
    </row>
    <row r="356" spans="1:5" s="23" customFormat="1" ht="12.75">
      <c r="A356" s="63" t="s">
        <v>220</v>
      </c>
      <c r="B356" s="63"/>
      <c r="C356" s="63"/>
      <c r="D356" s="72" t="s">
        <v>173</v>
      </c>
      <c r="E356" s="46">
        <f>E357</f>
        <v>105.6</v>
      </c>
    </row>
    <row r="357" spans="1:5" ht="12.75">
      <c r="A357" s="38" t="s">
        <v>220</v>
      </c>
      <c r="B357" s="38" t="s">
        <v>101</v>
      </c>
      <c r="C357" s="38"/>
      <c r="D357" s="39" t="s">
        <v>102</v>
      </c>
      <c r="E357" s="29">
        <f>E358</f>
        <v>105.6</v>
      </c>
    </row>
    <row r="358" spans="1:5" ht="37.5" customHeight="1">
      <c r="A358" s="38" t="s">
        <v>220</v>
      </c>
      <c r="B358" s="38" t="s">
        <v>182</v>
      </c>
      <c r="C358" s="38"/>
      <c r="D358" s="39" t="s">
        <v>245</v>
      </c>
      <c r="E358" s="29">
        <f>E359</f>
        <v>105.6</v>
      </c>
    </row>
    <row r="359" spans="1:5" ht="12.75">
      <c r="A359" s="38" t="s">
        <v>220</v>
      </c>
      <c r="B359" s="38" t="s">
        <v>182</v>
      </c>
      <c r="C359" s="7" t="s">
        <v>303</v>
      </c>
      <c r="D359" s="14" t="s">
        <v>304</v>
      </c>
      <c r="E359" s="29">
        <f>'Прил.№6'!F222</f>
        <v>105.6</v>
      </c>
    </row>
    <row r="360" spans="1:5" s="23" customFormat="1" ht="12.75">
      <c r="A360" s="63" t="s">
        <v>315</v>
      </c>
      <c r="B360" s="63"/>
      <c r="C360" s="63"/>
      <c r="D360" s="95" t="s">
        <v>316</v>
      </c>
      <c r="E360" s="46">
        <f>E361+E363</f>
        <v>2568.935</v>
      </c>
    </row>
    <row r="361" spans="1:5" ht="33.75">
      <c r="A361" s="38" t="s">
        <v>315</v>
      </c>
      <c r="B361" s="38" t="s">
        <v>211</v>
      </c>
      <c r="C361" s="38"/>
      <c r="D361" s="26" t="s">
        <v>213</v>
      </c>
      <c r="E361" s="29">
        <f>E362</f>
        <v>1500</v>
      </c>
    </row>
    <row r="362" spans="1:5" ht="22.5">
      <c r="A362" s="38" t="s">
        <v>315</v>
      </c>
      <c r="B362" s="38" t="s">
        <v>211</v>
      </c>
      <c r="C362" s="12" t="s">
        <v>313</v>
      </c>
      <c r="D362" s="17" t="s">
        <v>314</v>
      </c>
      <c r="E362" s="29">
        <f>'Прил.№6'!F225</f>
        <v>1500</v>
      </c>
    </row>
    <row r="363" spans="1:5" ht="12.75">
      <c r="A363" s="38" t="s">
        <v>315</v>
      </c>
      <c r="B363" s="38" t="s">
        <v>170</v>
      </c>
      <c r="C363" s="38"/>
      <c r="D363" s="26" t="s">
        <v>205</v>
      </c>
      <c r="E363" s="29">
        <f>E364</f>
        <v>1068.935</v>
      </c>
    </row>
    <row r="364" spans="1:5" ht="33.75">
      <c r="A364" s="38" t="s">
        <v>315</v>
      </c>
      <c r="B364" s="38" t="s">
        <v>206</v>
      </c>
      <c r="C364" s="38"/>
      <c r="D364" s="26" t="s">
        <v>207</v>
      </c>
      <c r="E364" s="29">
        <f>E365</f>
        <v>1068.935</v>
      </c>
    </row>
    <row r="365" spans="1:5" ht="12.75">
      <c r="A365" s="38" t="s">
        <v>315</v>
      </c>
      <c r="B365" s="38" t="s">
        <v>204</v>
      </c>
      <c r="C365" s="38"/>
      <c r="D365" s="26" t="s">
        <v>208</v>
      </c>
      <c r="E365" s="29">
        <f>E366</f>
        <v>1068.935</v>
      </c>
    </row>
    <row r="366" spans="1:5" ht="22.5">
      <c r="A366" s="38" t="s">
        <v>315</v>
      </c>
      <c r="B366" s="38" t="s">
        <v>204</v>
      </c>
      <c r="C366" s="12" t="s">
        <v>313</v>
      </c>
      <c r="D366" s="17" t="s">
        <v>314</v>
      </c>
      <c r="E366" s="29">
        <f>'Прил.№6'!F229</f>
        <v>1068.935</v>
      </c>
    </row>
    <row r="367" spans="1:5" ht="12.75">
      <c r="A367" s="63" t="s">
        <v>229</v>
      </c>
      <c r="B367" s="46"/>
      <c r="C367" s="46"/>
      <c r="D367" s="72" t="s">
        <v>96</v>
      </c>
      <c r="E367" s="58">
        <f>E368</f>
        <v>276.00000000000006</v>
      </c>
    </row>
    <row r="368" spans="1:5" ht="12.75">
      <c r="A368" s="63" t="s">
        <v>230</v>
      </c>
      <c r="B368" s="46"/>
      <c r="C368" s="46"/>
      <c r="D368" s="72" t="str">
        <f>'Прил.№6'!E431</f>
        <v>Обслуживание государственного внутреннего и муниципального долга</v>
      </c>
      <c r="E368" s="58">
        <f>E369</f>
        <v>276.00000000000006</v>
      </c>
    </row>
    <row r="369" spans="1:5" ht="12.75">
      <c r="A369" s="38" t="s">
        <v>230</v>
      </c>
      <c r="B369" s="38" t="s">
        <v>97</v>
      </c>
      <c r="C369" s="29"/>
      <c r="D369" s="26" t="s">
        <v>98</v>
      </c>
      <c r="E369" s="51">
        <f>E371</f>
        <v>276.00000000000006</v>
      </c>
    </row>
    <row r="370" spans="1:5" ht="12.75">
      <c r="A370" s="38" t="s">
        <v>230</v>
      </c>
      <c r="B370" s="38" t="s">
        <v>130</v>
      </c>
      <c r="C370" s="29"/>
      <c r="D370" s="26" t="s">
        <v>99</v>
      </c>
      <c r="E370" s="51">
        <f>'Прил.№6'!F432</f>
        <v>276.00000000000006</v>
      </c>
    </row>
    <row r="371" spans="1:5" ht="12.75">
      <c r="A371" s="38" t="s">
        <v>230</v>
      </c>
      <c r="B371" s="38" t="s">
        <v>130</v>
      </c>
      <c r="C371" s="7" t="s">
        <v>339</v>
      </c>
      <c r="D371" s="9" t="s">
        <v>340</v>
      </c>
      <c r="E371" s="51">
        <f>'Прил.№6'!F433</f>
        <v>276.00000000000006</v>
      </c>
    </row>
    <row r="372" spans="1:5" s="23" customFormat="1" ht="21.75" customHeight="1">
      <c r="A372" s="46">
        <v>1400</v>
      </c>
      <c r="B372" s="46"/>
      <c r="C372" s="46"/>
      <c r="D372" s="72" t="str">
        <f>'Прил.№6'!E435</f>
        <v>Межбюджетные трансферты бюджетам субъектов Российской Федерации и муниципальных образований общего характера</v>
      </c>
      <c r="E372" s="58">
        <f>E373+E378+E384</f>
        <v>28885</v>
      </c>
    </row>
    <row r="373" spans="1:5" ht="22.5">
      <c r="A373" s="46">
        <v>1401</v>
      </c>
      <c r="B373" s="46"/>
      <c r="C373" s="46"/>
      <c r="D373" s="72" t="str">
        <f>'Прил.№6'!E436</f>
        <v>Дотации на выравнивание бюджетной обеспеченности субъектов Российской Федерации и муниципальных образований</v>
      </c>
      <c r="E373" s="46">
        <f>E374</f>
        <v>18487</v>
      </c>
    </row>
    <row r="374" spans="1:5" ht="12.75">
      <c r="A374" s="29">
        <v>1401</v>
      </c>
      <c r="B374" s="29">
        <v>5160000</v>
      </c>
      <c r="C374" s="29"/>
      <c r="D374" s="26" t="s">
        <v>164</v>
      </c>
      <c r="E374" s="29">
        <f>E375</f>
        <v>18487</v>
      </c>
    </row>
    <row r="375" spans="1:5" ht="12.75">
      <c r="A375" s="29">
        <v>1401</v>
      </c>
      <c r="B375" s="29">
        <v>5160100</v>
      </c>
      <c r="C375" s="29"/>
      <c r="D375" s="26" t="s">
        <v>164</v>
      </c>
      <c r="E375" s="29">
        <f>E376</f>
        <v>18487</v>
      </c>
    </row>
    <row r="376" spans="1:5" ht="22.5">
      <c r="A376" s="29">
        <v>1401</v>
      </c>
      <c r="B376" s="52">
        <v>5160130</v>
      </c>
      <c r="C376" s="52"/>
      <c r="D376" s="26" t="s">
        <v>187</v>
      </c>
      <c r="E376" s="29">
        <f>E377</f>
        <v>18487</v>
      </c>
    </row>
    <row r="377" spans="1:5" ht="22.5">
      <c r="A377" s="29">
        <v>1401</v>
      </c>
      <c r="B377" s="52">
        <v>5160130</v>
      </c>
      <c r="C377" s="10" t="s">
        <v>341</v>
      </c>
      <c r="D377" s="9" t="s">
        <v>342</v>
      </c>
      <c r="E377" s="52">
        <f>'Прил.№6'!F440</f>
        <v>18487</v>
      </c>
    </row>
    <row r="378" spans="1:5" s="23" customFormat="1" ht="12.75">
      <c r="A378" s="46">
        <v>1402</v>
      </c>
      <c r="B378" s="59"/>
      <c r="C378" s="80"/>
      <c r="D378" s="72" t="s">
        <v>233</v>
      </c>
      <c r="E378" s="59">
        <f>E379+E382</f>
        <v>10343</v>
      </c>
    </row>
    <row r="379" spans="1:5" ht="12.75">
      <c r="A379" s="52">
        <v>1402</v>
      </c>
      <c r="B379" s="52">
        <v>5170000</v>
      </c>
      <c r="C379" s="73"/>
      <c r="D379" s="26" t="s">
        <v>175</v>
      </c>
      <c r="E379" s="52">
        <f>E380</f>
        <v>2200</v>
      </c>
    </row>
    <row r="380" spans="1:5" ht="12.75">
      <c r="A380" s="52">
        <v>1402</v>
      </c>
      <c r="B380" s="52">
        <v>5170200</v>
      </c>
      <c r="C380" s="73"/>
      <c r="D380" s="26" t="s">
        <v>176</v>
      </c>
      <c r="E380" s="52">
        <f>E381</f>
        <v>2200</v>
      </c>
    </row>
    <row r="381" spans="1:5" ht="22.5">
      <c r="A381" s="52">
        <v>1402</v>
      </c>
      <c r="B381" s="52">
        <v>5170200</v>
      </c>
      <c r="C381" s="10" t="s">
        <v>343</v>
      </c>
      <c r="D381" s="9" t="s">
        <v>344</v>
      </c>
      <c r="E381" s="52">
        <f>'Прил.№6'!F444</f>
        <v>2200</v>
      </c>
    </row>
    <row r="382" spans="1:5" ht="33.75">
      <c r="A382" s="13">
        <v>1402</v>
      </c>
      <c r="B382" s="13">
        <v>5170201</v>
      </c>
      <c r="C382" s="10"/>
      <c r="D382" s="9" t="s">
        <v>359</v>
      </c>
      <c r="E382" s="52">
        <f>E383</f>
        <v>8143</v>
      </c>
    </row>
    <row r="383" spans="1:5" ht="12" customHeight="1">
      <c r="A383" s="13">
        <v>1402</v>
      </c>
      <c r="B383" s="13">
        <v>5170201</v>
      </c>
      <c r="C383" s="10" t="s">
        <v>343</v>
      </c>
      <c r="D383" s="132" t="s">
        <v>344</v>
      </c>
      <c r="E383" s="52">
        <f>'Прил.№6'!F446</f>
        <v>8143</v>
      </c>
    </row>
    <row r="384" spans="1:5" ht="13.5" customHeight="1">
      <c r="A384" s="20">
        <v>1403</v>
      </c>
      <c r="B384" s="20"/>
      <c r="C384" s="24"/>
      <c r="D384" s="140" t="s">
        <v>383</v>
      </c>
      <c r="E384" s="59">
        <f>E385</f>
        <v>55</v>
      </c>
    </row>
    <row r="385" spans="1:5" ht="15" customHeight="1">
      <c r="A385" s="13">
        <v>1403</v>
      </c>
      <c r="B385" s="7" t="s">
        <v>13</v>
      </c>
      <c r="C385" s="7"/>
      <c r="D385" s="9" t="s">
        <v>31</v>
      </c>
      <c r="E385" s="52">
        <f>'Прил.№6'!F448</f>
        <v>55</v>
      </c>
    </row>
    <row r="386" spans="1:5" ht="15" customHeight="1">
      <c r="A386" s="13">
        <v>1403</v>
      </c>
      <c r="B386" s="7" t="s">
        <v>149</v>
      </c>
      <c r="C386" s="7"/>
      <c r="D386" s="9" t="s">
        <v>113</v>
      </c>
      <c r="E386" s="52">
        <f>'Прил.№6'!F449</f>
        <v>55</v>
      </c>
    </row>
    <row r="387" spans="1:5" ht="27" customHeight="1">
      <c r="A387" s="13">
        <v>1403</v>
      </c>
      <c r="B387" s="7" t="s">
        <v>149</v>
      </c>
      <c r="C387" s="7" t="s">
        <v>384</v>
      </c>
      <c r="D387" s="9" t="s">
        <v>385</v>
      </c>
      <c r="E387" s="52">
        <f>'Прил.№6'!F450</f>
        <v>55</v>
      </c>
    </row>
    <row r="388" spans="1:5" ht="18.75" customHeight="1">
      <c r="A388" s="99"/>
      <c r="B388" s="100"/>
      <c r="C388" s="100"/>
      <c r="D388" s="101"/>
      <c r="E388" s="99"/>
    </row>
    <row r="389" spans="1:5" ht="13.5" customHeight="1">
      <c r="A389" s="99"/>
      <c r="B389" s="100"/>
      <c r="C389" s="100"/>
      <c r="D389" s="101"/>
      <c r="E389" s="99"/>
    </row>
    <row r="390" spans="1:5" ht="12.75" customHeight="1">
      <c r="A390" s="99"/>
      <c r="B390" s="100"/>
      <c r="C390" s="100"/>
      <c r="D390" s="101"/>
      <c r="E390" s="99"/>
    </row>
    <row r="391" spans="1:5" ht="16.5" customHeight="1">
      <c r="A391" s="99"/>
      <c r="B391" s="100"/>
      <c r="C391" s="100"/>
      <c r="D391" s="101"/>
      <c r="E391" s="45"/>
    </row>
  </sheetData>
  <sheetProtection/>
  <mergeCells count="12">
    <mergeCell ref="D11:D12"/>
    <mergeCell ref="E11:E12"/>
    <mergeCell ref="A11:A12"/>
    <mergeCell ref="B11:B12"/>
    <mergeCell ref="C11:C12"/>
    <mergeCell ref="D6:E6"/>
    <mergeCell ref="A8:E9"/>
    <mergeCell ref="D1:E1"/>
    <mergeCell ref="D2:E2"/>
    <mergeCell ref="D4:E4"/>
    <mergeCell ref="D5:E5"/>
    <mergeCell ref="D3:E3"/>
  </mergeCells>
  <printOptions/>
  <pageMargins left="0.7874015748031497" right="0.3937007874015748" top="0.3937007874015748" bottom="0.3937007874015748" header="0.5118110236220472" footer="0.5118110236220472"/>
  <pageSetup fitToHeight="7" fitToWidth="1" horizontalDpi="600" verticalDpi="600" orientation="portrait" paperSize="9" scale="85" r:id="rId1"/>
  <rowBreaks count="3" manualBreakCount="3">
    <brk id="59" max="4" man="1"/>
    <brk id="128" max="255" man="1"/>
    <brk id="19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6"/>
  <sheetViews>
    <sheetView zoomScalePageLayoutView="0" workbookViewId="0" topLeftCell="A1">
      <selection activeCell="B18" sqref="B18"/>
    </sheetView>
  </sheetViews>
  <sheetFormatPr defaultColWidth="9.00390625" defaultRowHeight="12.75"/>
  <cols>
    <col min="1" max="1" width="6.375" style="86" customWidth="1"/>
    <col min="2" max="2" width="69.875" style="37" customWidth="1"/>
    <col min="3" max="3" width="12.75390625" style="37" customWidth="1"/>
  </cols>
  <sheetData>
    <row r="1" spans="1:3" ht="12.75">
      <c r="A1" s="60"/>
      <c r="B1" s="155" t="s">
        <v>436</v>
      </c>
      <c r="C1" s="155"/>
    </row>
    <row r="2" spans="1:10" ht="12.75">
      <c r="A2" s="60"/>
      <c r="B2" s="155" t="s">
        <v>111</v>
      </c>
      <c r="C2" s="155"/>
      <c r="D2" s="3"/>
      <c r="E2" s="3"/>
      <c r="F2" s="3"/>
      <c r="G2" s="3"/>
      <c r="H2" s="3"/>
      <c r="I2" s="3"/>
      <c r="J2" s="3"/>
    </row>
    <row r="3" spans="1:10" ht="12.75">
      <c r="A3" s="60"/>
      <c r="B3" s="155" t="s">
        <v>444</v>
      </c>
      <c r="C3" s="155"/>
      <c r="D3" s="3"/>
      <c r="E3" s="3"/>
      <c r="F3" s="3"/>
      <c r="G3" s="3"/>
      <c r="H3" s="3"/>
      <c r="I3" s="3"/>
      <c r="J3" s="3"/>
    </row>
    <row r="4" spans="1:10" ht="12.75">
      <c r="A4" s="60"/>
      <c r="B4" s="155" t="s">
        <v>358</v>
      </c>
      <c r="C4" s="155"/>
      <c r="D4" s="4"/>
      <c r="E4" s="4"/>
      <c r="F4" s="4"/>
      <c r="G4" s="4"/>
      <c r="H4" s="4"/>
      <c r="I4" s="4"/>
      <c r="J4" s="4"/>
    </row>
    <row r="5" spans="1:10" ht="12.75">
      <c r="A5" s="60"/>
      <c r="B5" s="155" t="s">
        <v>282</v>
      </c>
      <c r="C5" s="155"/>
      <c r="D5" s="4"/>
      <c r="E5" s="4"/>
      <c r="F5" s="4"/>
      <c r="G5" s="4"/>
      <c r="H5" s="4"/>
      <c r="I5" s="4"/>
      <c r="J5" s="4"/>
    </row>
    <row r="6" spans="1:10" ht="12.75">
      <c r="A6" s="60"/>
      <c r="B6" s="155"/>
      <c r="C6" s="155"/>
      <c r="D6" s="4"/>
      <c r="E6" s="4"/>
      <c r="F6" s="4"/>
      <c r="G6" s="4"/>
      <c r="H6" s="4"/>
      <c r="I6" s="4"/>
      <c r="J6" s="4"/>
    </row>
    <row r="7" spans="1:10" ht="12.75">
      <c r="A7" s="60"/>
      <c r="B7" s="44"/>
      <c r="C7" s="44"/>
      <c r="D7" s="4"/>
      <c r="E7" s="4"/>
      <c r="F7" s="4"/>
      <c r="G7" s="4"/>
      <c r="H7" s="4"/>
      <c r="I7" s="4"/>
      <c r="J7" s="4"/>
    </row>
    <row r="8" spans="1:10" ht="12.75">
      <c r="A8" s="166" t="s">
        <v>281</v>
      </c>
      <c r="B8" s="166"/>
      <c r="C8" s="166"/>
      <c r="D8" s="4"/>
      <c r="E8" s="4"/>
      <c r="F8" s="4"/>
      <c r="G8" s="4"/>
      <c r="H8" s="4"/>
      <c r="I8" s="4"/>
      <c r="J8" s="4"/>
    </row>
    <row r="9" spans="1:3" ht="12.75">
      <c r="A9" s="166"/>
      <c r="B9" s="166"/>
      <c r="C9" s="166"/>
    </row>
    <row r="10" spans="1:3" ht="12.75">
      <c r="A10" s="84"/>
      <c r="B10" s="45"/>
      <c r="C10" s="45"/>
    </row>
    <row r="11" spans="1:3" ht="12.75">
      <c r="A11" s="171" t="s">
        <v>1</v>
      </c>
      <c r="B11" s="167" t="s">
        <v>4</v>
      </c>
      <c r="C11" s="169" t="s">
        <v>5</v>
      </c>
    </row>
    <row r="12" spans="1:3" ht="12.75">
      <c r="A12" s="172"/>
      <c r="B12" s="168"/>
      <c r="C12" s="170"/>
    </row>
    <row r="13" spans="1:3" ht="12.75">
      <c r="A13" s="51"/>
      <c r="B13" s="62" t="s">
        <v>109</v>
      </c>
      <c r="C13" s="152">
        <f>C14+C22+C27+C33+C37+C43+C46+C48+C52+C55+C58+C60</f>
        <v>355223.70612999995</v>
      </c>
    </row>
    <row r="14" spans="1:3" s="23" customFormat="1" ht="12.75">
      <c r="A14" s="63" t="s">
        <v>8</v>
      </c>
      <c r="B14" s="57" t="s">
        <v>27</v>
      </c>
      <c r="C14" s="143">
        <f>C15+C16+C17+C18+C19+C21+C20</f>
        <v>38673.899999999994</v>
      </c>
    </row>
    <row r="15" spans="1:3" s="30" customFormat="1" ht="22.5">
      <c r="A15" s="67" t="s">
        <v>6</v>
      </c>
      <c r="B15" s="39" t="str">
        <f>'Прил.№6'!E15</f>
        <v>Функционирование высшего должностного лица субъекта Российской Федерации и муниципального образования</v>
      </c>
      <c r="C15" s="144">
        <f>'Прил.№7'!E17</f>
        <v>1125.7</v>
      </c>
    </row>
    <row r="16" spans="1:3" s="30" customFormat="1" ht="22.5">
      <c r="A16" s="67" t="s">
        <v>10</v>
      </c>
      <c r="B16" s="39" t="str">
        <f>'Прил.№6'!E19</f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C16" s="145">
        <f>'Прил.№7'!E18</f>
        <v>288</v>
      </c>
    </row>
    <row r="17" spans="1:3" s="30" customFormat="1" ht="22.5">
      <c r="A17" s="67" t="s">
        <v>11</v>
      </c>
      <c r="B17" s="39" t="s">
        <v>28</v>
      </c>
      <c r="C17" s="144">
        <f>'Прил.№7'!E22</f>
        <v>24436.699999999997</v>
      </c>
    </row>
    <row r="18" spans="1:3" s="30" customFormat="1" ht="12.75">
      <c r="A18" s="38" t="s">
        <v>12</v>
      </c>
      <c r="B18" s="36" t="s">
        <v>30</v>
      </c>
      <c r="C18" s="146">
        <f>'Прил.№7'!E33</f>
        <v>28.7</v>
      </c>
    </row>
    <row r="19" spans="1:3" s="30" customFormat="1" ht="22.5">
      <c r="A19" s="38" t="s">
        <v>95</v>
      </c>
      <c r="B19" s="26" t="str">
        <f>'Прил.№7'!D37</f>
        <v>Обеспечение деятельности  финансовых, налоговых и таможенных органов и органов финансового(финансово-бюджетного) надзора</v>
      </c>
      <c r="C19" s="147">
        <f>'Прил.№7'!E37</f>
        <v>8211.1</v>
      </c>
    </row>
    <row r="20" spans="1:3" s="30" customFormat="1" ht="12.75">
      <c r="A20" s="38" t="s">
        <v>129</v>
      </c>
      <c r="B20" s="36" t="s">
        <v>31</v>
      </c>
      <c r="C20" s="146">
        <f>'Прил.№7'!E44</f>
        <v>145</v>
      </c>
    </row>
    <row r="21" spans="1:3" s="30" customFormat="1" ht="12.75">
      <c r="A21" s="38" t="s">
        <v>215</v>
      </c>
      <c r="B21" s="36" t="s">
        <v>32</v>
      </c>
      <c r="C21" s="146">
        <f>'Прил.№7'!E48</f>
        <v>4438.7</v>
      </c>
    </row>
    <row r="22" spans="1:3" s="23" customFormat="1" ht="12.75">
      <c r="A22" s="63" t="s">
        <v>17</v>
      </c>
      <c r="B22" s="57" t="s">
        <v>35</v>
      </c>
      <c r="C22" s="143">
        <f>C24+C25+C26+C23</f>
        <v>2270.94303</v>
      </c>
    </row>
    <row r="23" spans="1:3" s="23" customFormat="1" ht="12.75">
      <c r="A23" s="67" t="s">
        <v>408</v>
      </c>
      <c r="B23" s="68" t="s">
        <v>409</v>
      </c>
      <c r="C23" s="144">
        <f>'Прил.№7'!E80</f>
        <v>527.6</v>
      </c>
    </row>
    <row r="24" spans="1:3" s="30" customFormat="1" ht="22.5">
      <c r="A24" s="67" t="s">
        <v>19</v>
      </c>
      <c r="B24" s="39" t="str">
        <f>'Прил.№6'!E72</f>
        <v>Защита населения и территории от чрезвычайных ситуаций природного и техногенного характера, гражданская оборона</v>
      </c>
      <c r="C24" s="144">
        <f>'Прил.№7'!E84</f>
        <v>1150.9489</v>
      </c>
    </row>
    <row r="25" spans="1:3" s="30" customFormat="1" ht="12.75">
      <c r="A25" s="67" t="s">
        <v>271</v>
      </c>
      <c r="B25" s="39" t="str">
        <f>'Прил.№6'!E85</f>
        <v>Обеспечение пожарной безопасности</v>
      </c>
      <c r="C25" s="144">
        <f>'Прил.№7'!E97</f>
        <v>452.39412999999996</v>
      </c>
    </row>
    <row r="26" spans="1:3" s="30" customFormat="1" ht="15.75" customHeight="1">
      <c r="A26" s="67" t="s">
        <v>376</v>
      </c>
      <c r="B26" s="39" t="str">
        <f>'Прил.№6'!E89</f>
        <v>Другие вопросы в области национальной безопасности и правоохранительной деятельности</v>
      </c>
      <c r="C26" s="144">
        <f>'Прил.№6'!F89</f>
        <v>140</v>
      </c>
    </row>
    <row r="27" spans="1:3" s="23" customFormat="1" ht="12.75">
      <c r="A27" s="63" t="s">
        <v>22</v>
      </c>
      <c r="B27" s="57" t="s">
        <v>41</v>
      </c>
      <c r="C27" s="143">
        <f>C28+C30+C32+C31+C29</f>
        <v>29973.90591</v>
      </c>
    </row>
    <row r="28" spans="1:3" s="30" customFormat="1" ht="12.75">
      <c r="A28" s="38" t="s">
        <v>23</v>
      </c>
      <c r="B28" s="36" t="s">
        <v>42</v>
      </c>
      <c r="C28" s="146">
        <f>'Прил.№7'!E106</f>
        <v>13870.48302</v>
      </c>
    </row>
    <row r="29" spans="1:3" s="30" customFormat="1" ht="12.75">
      <c r="A29" s="38" t="s">
        <v>410</v>
      </c>
      <c r="B29" s="131" t="s">
        <v>411</v>
      </c>
      <c r="C29" s="146">
        <f>'Прил.№7'!E114</f>
        <v>1249.4</v>
      </c>
    </row>
    <row r="30" spans="1:3" s="30" customFormat="1" ht="12.75">
      <c r="A30" s="38" t="s">
        <v>25</v>
      </c>
      <c r="B30" s="36" t="s">
        <v>43</v>
      </c>
      <c r="C30" s="146">
        <f>'Прил.№7'!E121</f>
        <v>6178.200000000001</v>
      </c>
    </row>
    <row r="31" spans="1:3" s="30" customFormat="1" ht="12.75">
      <c r="A31" s="38" t="s">
        <v>234</v>
      </c>
      <c r="B31" s="36" t="s">
        <v>236</v>
      </c>
      <c r="C31" s="146">
        <f>'Прил.№7'!E129</f>
        <v>8398.82289</v>
      </c>
    </row>
    <row r="32" spans="1:3" s="30" customFormat="1" ht="12.75">
      <c r="A32" s="38" t="s">
        <v>140</v>
      </c>
      <c r="B32" s="36" t="s">
        <v>44</v>
      </c>
      <c r="C32" s="146">
        <f>'Прил.№7'!E137</f>
        <v>277</v>
      </c>
    </row>
    <row r="33" spans="1:3" s="23" customFormat="1" ht="12.75">
      <c r="A33" s="63" t="s">
        <v>188</v>
      </c>
      <c r="B33" s="57" t="s">
        <v>190</v>
      </c>
      <c r="C33" s="143">
        <f>C35+C36+C34</f>
        <v>20120.09408</v>
      </c>
    </row>
    <row r="34" spans="1:3" s="23" customFormat="1" ht="12.75">
      <c r="A34" s="38" t="s">
        <v>362</v>
      </c>
      <c r="B34" s="128" t="s">
        <v>363</v>
      </c>
      <c r="C34" s="146">
        <f>'Прил.№7'!E149</f>
        <v>6992.96</v>
      </c>
    </row>
    <row r="35" spans="1:3" s="30" customFormat="1" ht="12.75">
      <c r="A35" s="38" t="s">
        <v>189</v>
      </c>
      <c r="B35" s="36" t="s">
        <v>191</v>
      </c>
      <c r="C35" s="146">
        <f>'Прил.№7'!E153</f>
        <v>3547.00587</v>
      </c>
    </row>
    <row r="36" spans="1:3" s="30" customFormat="1" ht="12.75">
      <c r="A36" s="38" t="s">
        <v>272</v>
      </c>
      <c r="B36" s="36" t="str">
        <f>'Прил.№6'!E141</f>
        <v>Благоустройство</v>
      </c>
      <c r="C36" s="146">
        <f>'Прил.№7'!E160</f>
        <v>9580.128209999999</v>
      </c>
    </row>
    <row r="37" spans="1:3" s="23" customFormat="1" ht="12.75">
      <c r="A37" s="63" t="s">
        <v>46</v>
      </c>
      <c r="B37" s="57" t="s">
        <v>47</v>
      </c>
      <c r="C37" s="143">
        <f>C38+C39+C40+C41+C42</f>
        <v>150552.45510999998</v>
      </c>
    </row>
    <row r="38" spans="1:3" s="30" customFormat="1" ht="12.75">
      <c r="A38" s="38" t="s">
        <v>90</v>
      </c>
      <c r="B38" s="26" t="s">
        <v>91</v>
      </c>
      <c r="C38" s="146">
        <f>'Прил.№7'!E176</f>
        <v>34262.93199999999</v>
      </c>
    </row>
    <row r="39" spans="1:3" s="30" customFormat="1" ht="12.75">
      <c r="A39" s="38" t="s">
        <v>78</v>
      </c>
      <c r="B39" s="26" t="s">
        <v>79</v>
      </c>
      <c r="C39" s="146">
        <f>'Прил.№7'!E188</f>
        <v>103910.07410999999</v>
      </c>
    </row>
    <row r="40" spans="1:3" s="30" customFormat="1" ht="12.75">
      <c r="A40" s="38" t="s">
        <v>100</v>
      </c>
      <c r="B40" s="26" t="str">
        <f>'Прил.№6'!E386</f>
        <v>Профессиональная подготовка, переподготовка и повышение квалификации</v>
      </c>
      <c r="C40" s="146">
        <f>'Прил.№7'!E215</f>
        <v>220</v>
      </c>
    </row>
    <row r="41" spans="1:3" s="30" customFormat="1" ht="12.75">
      <c r="A41" s="38" t="s">
        <v>48</v>
      </c>
      <c r="B41" s="26" t="s">
        <v>49</v>
      </c>
      <c r="C41" s="146">
        <f>'Прил.№7'!E219</f>
        <v>1827.449</v>
      </c>
    </row>
    <row r="42" spans="1:3" s="30" customFormat="1" ht="12.75">
      <c r="A42" s="38" t="s">
        <v>53</v>
      </c>
      <c r="B42" s="36" t="s">
        <v>54</v>
      </c>
      <c r="C42" s="146">
        <f>'Прил.№7'!E234</f>
        <v>10332</v>
      </c>
    </row>
    <row r="43" spans="1:3" s="23" customFormat="1" ht="12.75">
      <c r="A43" s="63" t="s">
        <v>55</v>
      </c>
      <c r="B43" s="57" t="str">
        <f>'Прил.№6'!E292</f>
        <v>Культура и кинематография</v>
      </c>
      <c r="C43" s="143">
        <f>C44+C45</f>
        <v>28576.432999999997</v>
      </c>
    </row>
    <row r="44" spans="1:3" s="30" customFormat="1" ht="12.75">
      <c r="A44" s="38" t="s">
        <v>82</v>
      </c>
      <c r="B44" s="26" t="s">
        <v>83</v>
      </c>
      <c r="C44" s="146">
        <f>'Прил.№7'!E244</f>
        <v>24197.962</v>
      </c>
    </row>
    <row r="45" spans="1:3" s="30" customFormat="1" ht="12.75">
      <c r="A45" s="67" t="s">
        <v>56</v>
      </c>
      <c r="B45" s="39" t="str">
        <f>'Прил.№6'!E332</f>
        <v>Другие вопросы в области культуры, кинематографии</v>
      </c>
      <c r="C45" s="145">
        <f>'Прил.№7'!E283</f>
        <v>4378.471</v>
      </c>
    </row>
    <row r="46" spans="1:3" s="23" customFormat="1" ht="12.75">
      <c r="A46" s="63" t="s">
        <v>58</v>
      </c>
      <c r="B46" s="57" t="s">
        <v>225</v>
      </c>
      <c r="C46" s="143">
        <f>C47</f>
        <v>0</v>
      </c>
    </row>
    <row r="47" spans="1:3" s="30" customFormat="1" ht="12.75">
      <c r="A47" s="38" t="s">
        <v>297</v>
      </c>
      <c r="B47" s="36" t="s">
        <v>298</v>
      </c>
      <c r="C47" s="146">
        <f>'Прил.№7'!E292</f>
        <v>0</v>
      </c>
    </row>
    <row r="48" spans="1:3" s="23" customFormat="1" ht="12.75">
      <c r="A48" s="63" t="s">
        <v>62</v>
      </c>
      <c r="B48" s="57" t="s">
        <v>63</v>
      </c>
      <c r="C48" s="143">
        <f>C49+C50+C51</f>
        <v>11481.48</v>
      </c>
    </row>
    <row r="49" spans="1:3" s="30" customFormat="1" ht="12.75">
      <c r="A49" s="38" t="s">
        <v>64</v>
      </c>
      <c r="B49" s="36" t="s">
        <v>65</v>
      </c>
      <c r="C49" s="146">
        <f>'Прил.№7'!E298</f>
        <v>1051</v>
      </c>
    </row>
    <row r="50" spans="1:3" s="30" customFormat="1" ht="12.75">
      <c r="A50" s="38" t="s">
        <v>67</v>
      </c>
      <c r="B50" s="36" t="s">
        <v>68</v>
      </c>
      <c r="C50" s="146">
        <f>'Прил.№7'!E302</f>
        <v>2525.1000000000004</v>
      </c>
    </row>
    <row r="51" spans="1:3" s="30" customFormat="1" ht="12.75">
      <c r="A51" s="38" t="s">
        <v>252</v>
      </c>
      <c r="B51" s="36" t="s">
        <v>256</v>
      </c>
      <c r="C51" s="147">
        <f>'Прил.№7'!E329</f>
        <v>7905.38</v>
      </c>
    </row>
    <row r="52" spans="1:3" s="23" customFormat="1" ht="12.75">
      <c r="A52" s="63" t="s">
        <v>222</v>
      </c>
      <c r="B52" s="57" t="s">
        <v>162</v>
      </c>
      <c r="C52" s="148">
        <f>C54+C53</f>
        <v>41738.96</v>
      </c>
    </row>
    <row r="53" spans="1:3" s="30" customFormat="1" ht="12.75">
      <c r="A53" s="38" t="s">
        <v>263</v>
      </c>
      <c r="B53" s="36" t="s">
        <v>264</v>
      </c>
      <c r="C53" s="147">
        <f>'Прил.№7'!E340</f>
        <v>40994.96</v>
      </c>
    </row>
    <row r="54" spans="1:3" s="30" customFormat="1" ht="12.75">
      <c r="A54" s="38" t="s">
        <v>223</v>
      </c>
      <c r="B54" s="36" t="s">
        <v>224</v>
      </c>
      <c r="C54" s="147">
        <f>'Прил.№7'!E351</f>
        <v>744</v>
      </c>
    </row>
    <row r="55" spans="1:5" s="23" customFormat="1" ht="12.75">
      <c r="A55" s="59">
        <v>1200</v>
      </c>
      <c r="B55" s="72" t="s">
        <v>219</v>
      </c>
      <c r="C55" s="149">
        <f>SUM(C56:C57)</f>
        <v>2674.535</v>
      </c>
      <c r="E55" s="35"/>
    </row>
    <row r="56" spans="1:5" s="30" customFormat="1" ht="12.75">
      <c r="A56" s="38" t="s">
        <v>220</v>
      </c>
      <c r="B56" s="26" t="s">
        <v>173</v>
      </c>
      <c r="C56" s="146">
        <f>'Прил.№7'!E356</f>
        <v>105.6</v>
      </c>
      <c r="E56" s="41"/>
    </row>
    <row r="57" spans="1:5" s="30" customFormat="1" ht="12.75">
      <c r="A57" s="38" t="s">
        <v>221</v>
      </c>
      <c r="B57" s="36" t="s">
        <v>57</v>
      </c>
      <c r="C57" s="146">
        <f>'Прил.№7'!E360</f>
        <v>2568.935</v>
      </c>
      <c r="E57" s="41"/>
    </row>
    <row r="58" spans="1:5" s="23" customFormat="1" ht="12.75">
      <c r="A58" s="63" t="s">
        <v>229</v>
      </c>
      <c r="B58" s="72" t="s">
        <v>96</v>
      </c>
      <c r="C58" s="143">
        <f>C59</f>
        <v>276.00000000000006</v>
      </c>
      <c r="E58" s="40"/>
    </row>
    <row r="59" spans="1:5" s="30" customFormat="1" ht="12.75">
      <c r="A59" s="38" t="s">
        <v>230</v>
      </c>
      <c r="B59" s="26" t="str">
        <f>'Прил.№6'!E431</f>
        <v>Обслуживание государственного внутреннего и муниципального долга</v>
      </c>
      <c r="C59" s="146">
        <f>'Прил.№7'!E368</f>
        <v>276.00000000000006</v>
      </c>
      <c r="E59" s="41"/>
    </row>
    <row r="60" spans="1:3" s="23" customFormat="1" ht="22.5">
      <c r="A60" s="46">
        <v>1400</v>
      </c>
      <c r="B60" s="72" t="s">
        <v>231</v>
      </c>
      <c r="C60" s="150">
        <f>SUM(C61:C63)</f>
        <v>28885</v>
      </c>
    </row>
    <row r="61" spans="1:3" s="30" customFormat="1" ht="22.5">
      <c r="A61" s="29">
        <v>1401</v>
      </c>
      <c r="B61" s="26" t="s">
        <v>232</v>
      </c>
      <c r="C61" s="151">
        <f>'Прил.№7'!E373</f>
        <v>18487</v>
      </c>
    </row>
    <row r="62" spans="1:3" s="30" customFormat="1" ht="12.75">
      <c r="A62" s="29">
        <v>1402</v>
      </c>
      <c r="B62" s="26" t="s">
        <v>233</v>
      </c>
      <c r="C62" s="151">
        <f>'Прил.№7'!E378</f>
        <v>10343</v>
      </c>
    </row>
    <row r="63" spans="1:3" s="30" customFormat="1" ht="12.75">
      <c r="A63" s="52">
        <v>1403</v>
      </c>
      <c r="B63" s="26" t="str">
        <f>'Прил.№6'!E447</f>
        <v>Прочие межбюджетные трансферты общего характера</v>
      </c>
      <c r="C63" s="151">
        <f>'Прил.№6'!F447</f>
        <v>55</v>
      </c>
    </row>
    <row r="64" spans="1:3" s="30" customFormat="1" ht="12.75">
      <c r="A64" s="85"/>
      <c r="B64" s="83"/>
      <c r="C64" s="83"/>
    </row>
    <row r="65" spans="1:3" s="30" customFormat="1" ht="12.75">
      <c r="A65" s="85"/>
      <c r="B65" s="83"/>
      <c r="C65" s="83"/>
    </row>
    <row r="66" spans="1:3" s="30" customFormat="1" ht="12.75">
      <c r="A66" s="85"/>
      <c r="B66" s="83"/>
      <c r="C66" s="83"/>
    </row>
    <row r="67" spans="1:3" s="30" customFormat="1" ht="12.75">
      <c r="A67" s="85"/>
      <c r="B67" s="83"/>
      <c r="C67" s="83"/>
    </row>
    <row r="68" spans="1:3" s="30" customFormat="1" ht="12.75">
      <c r="A68" s="85"/>
      <c r="B68" s="83"/>
      <c r="C68" s="83"/>
    </row>
    <row r="69" spans="1:3" s="30" customFormat="1" ht="12.75">
      <c r="A69" s="85"/>
      <c r="B69" s="83"/>
      <c r="C69" s="83"/>
    </row>
    <row r="70" spans="1:3" s="30" customFormat="1" ht="12.75">
      <c r="A70" s="85"/>
      <c r="B70" s="83"/>
      <c r="C70" s="83"/>
    </row>
    <row r="71" spans="1:3" s="30" customFormat="1" ht="12.75">
      <c r="A71" s="85"/>
      <c r="B71" s="83"/>
      <c r="C71" s="83"/>
    </row>
    <row r="72" spans="1:3" s="30" customFormat="1" ht="12.75">
      <c r="A72" s="85"/>
      <c r="B72" s="83"/>
      <c r="C72" s="83"/>
    </row>
    <row r="73" spans="1:3" s="30" customFormat="1" ht="12.75">
      <c r="A73" s="85"/>
      <c r="B73" s="83"/>
      <c r="C73" s="83"/>
    </row>
    <row r="74" spans="1:3" s="30" customFormat="1" ht="12.75">
      <c r="A74" s="85"/>
      <c r="B74" s="83"/>
      <c r="C74" s="83"/>
    </row>
    <row r="75" spans="1:3" s="30" customFormat="1" ht="12.75">
      <c r="A75" s="85"/>
      <c r="B75" s="83"/>
      <c r="C75" s="83"/>
    </row>
    <row r="76" spans="1:3" s="30" customFormat="1" ht="12.75">
      <c r="A76" s="85"/>
      <c r="B76" s="83"/>
      <c r="C76" s="83"/>
    </row>
    <row r="77" spans="1:3" s="30" customFormat="1" ht="12.75">
      <c r="A77" s="85"/>
      <c r="B77" s="83"/>
      <c r="C77" s="83"/>
    </row>
    <row r="78" spans="1:3" s="30" customFormat="1" ht="12.75">
      <c r="A78" s="85"/>
      <c r="B78" s="83"/>
      <c r="C78" s="83"/>
    </row>
    <row r="79" spans="1:3" s="30" customFormat="1" ht="12.75">
      <c r="A79" s="85"/>
      <c r="B79" s="83"/>
      <c r="C79" s="83"/>
    </row>
    <row r="80" spans="1:3" s="30" customFormat="1" ht="12.75">
      <c r="A80" s="85"/>
      <c r="B80" s="83"/>
      <c r="C80" s="83"/>
    </row>
    <row r="81" spans="1:3" s="30" customFormat="1" ht="12.75">
      <c r="A81" s="85"/>
      <c r="B81" s="83"/>
      <c r="C81" s="83"/>
    </row>
    <row r="82" spans="1:3" s="30" customFormat="1" ht="12.75">
      <c r="A82" s="85"/>
      <c r="B82" s="83"/>
      <c r="C82" s="83"/>
    </row>
    <row r="83" spans="1:3" s="30" customFormat="1" ht="12.75">
      <c r="A83" s="85"/>
      <c r="B83" s="83"/>
      <c r="C83" s="83"/>
    </row>
    <row r="84" spans="1:3" s="30" customFormat="1" ht="12.75">
      <c r="A84" s="85"/>
      <c r="B84" s="83"/>
      <c r="C84" s="83"/>
    </row>
    <row r="85" spans="1:3" s="30" customFormat="1" ht="12.75">
      <c r="A85" s="85"/>
      <c r="B85" s="83"/>
      <c r="C85" s="83"/>
    </row>
    <row r="86" spans="1:3" s="30" customFormat="1" ht="12.75">
      <c r="A86" s="85"/>
      <c r="B86" s="83"/>
      <c r="C86" s="83"/>
    </row>
    <row r="87" spans="1:3" s="30" customFormat="1" ht="12.75">
      <c r="A87" s="85"/>
      <c r="B87" s="83"/>
      <c r="C87" s="83"/>
    </row>
    <row r="88" spans="1:3" s="30" customFormat="1" ht="12.75">
      <c r="A88" s="85"/>
      <c r="B88" s="83"/>
      <c r="C88" s="83"/>
    </row>
    <row r="89" spans="1:3" s="30" customFormat="1" ht="12.75">
      <c r="A89" s="85"/>
      <c r="B89" s="83"/>
      <c r="C89" s="83"/>
    </row>
    <row r="90" spans="1:3" s="30" customFormat="1" ht="12.75">
      <c r="A90" s="85"/>
      <c r="B90" s="83"/>
      <c r="C90" s="83"/>
    </row>
    <row r="91" spans="1:3" s="30" customFormat="1" ht="12.75">
      <c r="A91" s="85"/>
      <c r="B91" s="83"/>
      <c r="C91" s="83"/>
    </row>
    <row r="92" spans="1:3" s="30" customFormat="1" ht="12.75">
      <c r="A92" s="85"/>
      <c r="B92" s="83"/>
      <c r="C92" s="83"/>
    </row>
    <row r="93" spans="1:3" s="30" customFormat="1" ht="12.75">
      <c r="A93" s="85"/>
      <c r="B93" s="83"/>
      <c r="C93" s="83"/>
    </row>
    <row r="94" spans="1:3" s="30" customFormat="1" ht="12.75">
      <c r="A94" s="85"/>
      <c r="B94" s="83"/>
      <c r="C94" s="83"/>
    </row>
    <row r="95" spans="1:3" s="30" customFormat="1" ht="12.75">
      <c r="A95" s="85"/>
      <c r="B95" s="83"/>
      <c r="C95" s="83"/>
    </row>
    <row r="96" spans="1:3" s="30" customFormat="1" ht="12.75">
      <c r="A96" s="85"/>
      <c r="B96" s="83"/>
      <c r="C96" s="83"/>
    </row>
    <row r="97" spans="1:3" s="30" customFormat="1" ht="12.75">
      <c r="A97" s="85"/>
      <c r="B97" s="83"/>
      <c r="C97" s="83"/>
    </row>
    <row r="98" spans="1:3" s="30" customFormat="1" ht="12.75">
      <c r="A98" s="85"/>
      <c r="B98" s="83"/>
      <c r="C98" s="83"/>
    </row>
    <row r="99" spans="1:3" s="30" customFormat="1" ht="12.75">
      <c r="A99" s="85"/>
      <c r="B99" s="83"/>
      <c r="C99" s="83"/>
    </row>
    <row r="100" spans="1:3" s="30" customFormat="1" ht="12.75">
      <c r="A100" s="85"/>
      <c r="B100" s="83"/>
      <c r="C100" s="83"/>
    </row>
    <row r="101" spans="1:3" s="30" customFormat="1" ht="12.75">
      <c r="A101" s="85"/>
      <c r="B101" s="83"/>
      <c r="C101" s="83"/>
    </row>
    <row r="102" spans="1:3" s="30" customFormat="1" ht="12.75">
      <c r="A102" s="85"/>
      <c r="B102" s="83"/>
      <c r="C102" s="83"/>
    </row>
    <row r="103" spans="1:3" s="30" customFormat="1" ht="12.75">
      <c r="A103" s="85"/>
      <c r="B103" s="83"/>
      <c r="C103" s="83"/>
    </row>
    <row r="104" spans="1:3" s="30" customFormat="1" ht="12.75">
      <c r="A104" s="85"/>
      <c r="B104" s="83"/>
      <c r="C104" s="83"/>
    </row>
    <row r="105" spans="1:3" s="30" customFormat="1" ht="12.75">
      <c r="A105" s="85"/>
      <c r="B105" s="83"/>
      <c r="C105" s="83"/>
    </row>
    <row r="106" spans="1:3" s="30" customFormat="1" ht="12.75">
      <c r="A106" s="85"/>
      <c r="B106" s="83"/>
      <c r="C106" s="83"/>
    </row>
    <row r="107" spans="1:3" s="30" customFormat="1" ht="12.75">
      <c r="A107" s="85"/>
      <c r="B107" s="83"/>
      <c r="C107" s="83"/>
    </row>
    <row r="108" spans="1:3" s="30" customFormat="1" ht="12.75">
      <c r="A108" s="85"/>
      <c r="B108" s="83"/>
      <c r="C108" s="83"/>
    </row>
    <row r="109" spans="1:3" s="30" customFormat="1" ht="12.75">
      <c r="A109" s="85"/>
      <c r="B109" s="83"/>
      <c r="C109" s="83"/>
    </row>
    <row r="110" spans="1:3" s="30" customFormat="1" ht="12.75">
      <c r="A110" s="85"/>
      <c r="B110" s="83"/>
      <c r="C110" s="83"/>
    </row>
    <row r="111" spans="1:3" s="30" customFormat="1" ht="12.75">
      <c r="A111" s="85"/>
      <c r="B111" s="83"/>
      <c r="C111" s="83"/>
    </row>
    <row r="112" spans="1:3" s="30" customFormat="1" ht="12.75">
      <c r="A112" s="85"/>
      <c r="B112" s="83"/>
      <c r="C112" s="83"/>
    </row>
    <row r="113" spans="1:3" s="30" customFormat="1" ht="12.75">
      <c r="A113" s="85"/>
      <c r="B113" s="83"/>
      <c r="C113" s="83"/>
    </row>
    <row r="114" spans="1:3" s="30" customFormat="1" ht="12.75">
      <c r="A114" s="85"/>
      <c r="B114" s="83"/>
      <c r="C114" s="83"/>
    </row>
    <row r="115" spans="1:3" s="30" customFormat="1" ht="12.75">
      <c r="A115" s="85"/>
      <c r="B115" s="83"/>
      <c r="C115" s="83"/>
    </row>
    <row r="116" spans="1:3" s="30" customFormat="1" ht="12.75">
      <c r="A116" s="85"/>
      <c r="B116" s="83"/>
      <c r="C116" s="83"/>
    </row>
    <row r="117" spans="1:3" s="30" customFormat="1" ht="12.75">
      <c r="A117" s="85"/>
      <c r="B117" s="83"/>
      <c r="C117" s="83"/>
    </row>
    <row r="118" spans="1:3" s="30" customFormat="1" ht="12.75">
      <c r="A118" s="85"/>
      <c r="B118" s="83"/>
      <c r="C118" s="83"/>
    </row>
    <row r="119" spans="1:3" s="30" customFormat="1" ht="12.75">
      <c r="A119" s="85"/>
      <c r="B119" s="83"/>
      <c r="C119" s="83"/>
    </row>
    <row r="120" spans="1:3" s="30" customFormat="1" ht="12.75">
      <c r="A120" s="85"/>
      <c r="B120" s="83"/>
      <c r="C120" s="83"/>
    </row>
    <row r="121" spans="1:3" s="30" customFormat="1" ht="12.75">
      <c r="A121" s="85"/>
      <c r="B121" s="83"/>
      <c r="C121" s="83"/>
    </row>
    <row r="122" spans="1:3" s="30" customFormat="1" ht="12.75">
      <c r="A122" s="85"/>
      <c r="B122" s="83"/>
      <c r="C122" s="83"/>
    </row>
    <row r="123" spans="1:3" s="30" customFormat="1" ht="12.75">
      <c r="A123" s="85"/>
      <c r="B123" s="83"/>
      <c r="C123" s="83"/>
    </row>
    <row r="124" spans="1:3" s="30" customFormat="1" ht="12.75">
      <c r="A124" s="85"/>
      <c r="B124" s="83"/>
      <c r="C124" s="83"/>
    </row>
    <row r="125" spans="1:3" s="30" customFormat="1" ht="12.75">
      <c r="A125" s="85"/>
      <c r="B125" s="83"/>
      <c r="C125" s="83"/>
    </row>
    <row r="126" spans="1:3" s="30" customFormat="1" ht="12.75">
      <c r="A126" s="85"/>
      <c r="B126" s="83"/>
      <c r="C126" s="83"/>
    </row>
    <row r="127" spans="1:3" s="30" customFormat="1" ht="12.75">
      <c r="A127" s="85"/>
      <c r="B127" s="83"/>
      <c r="C127" s="83"/>
    </row>
    <row r="128" spans="1:3" s="30" customFormat="1" ht="12.75">
      <c r="A128" s="85"/>
      <c r="B128" s="83"/>
      <c r="C128" s="83"/>
    </row>
    <row r="129" spans="1:3" s="30" customFormat="1" ht="12.75">
      <c r="A129" s="85"/>
      <c r="B129" s="83"/>
      <c r="C129" s="83"/>
    </row>
    <row r="130" spans="1:3" s="30" customFormat="1" ht="12.75">
      <c r="A130" s="85"/>
      <c r="B130" s="83"/>
      <c r="C130" s="83"/>
    </row>
    <row r="131" spans="1:3" s="30" customFormat="1" ht="12.75">
      <c r="A131" s="85"/>
      <c r="B131" s="83"/>
      <c r="C131" s="83"/>
    </row>
    <row r="132" spans="1:3" s="30" customFormat="1" ht="12.75">
      <c r="A132" s="85"/>
      <c r="B132" s="83"/>
      <c r="C132" s="83"/>
    </row>
    <row r="133" spans="1:3" s="30" customFormat="1" ht="12.75">
      <c r="A133" s="85"/>
      <c r="B133" s="83"/>
      <c r="C133" s="83"/>
    </row>
    <row r="134" spans="1:3" s="30" customFormat="1" ht="12.75">
      <c r="A134" s="85"/>
      <c r="B134" s="83"/>
      <c r="C134" s="83"/>
    </row>
    <row r="135" spans="1:3" s="30" customFormat="1" ht="12.75">
      <c r="A135" s="85"/>
      <c r="B135" s="83"/>
      <c r="C135" s="83"/>
    </row>
    <row r="136" spans="1:3" s="30" customFormat="1" ht="12.75">
      <c r="A136" s="85"/>
      <c r="B136" s="83"/>
      <c r="C136" s="83"/>
    </row>
    <row r="137" spans="1:3" s="30" customFormat="1" ht="12.75">
      <c r="A137" s="85"/>
      <c r="B137" s="83"/>
      <c r="C137" s="83"/>
    </row>
    <row r="138" spans="1:3" s="30" customFormat="1" ht="12.75">
      <c r="A138" s="85"/>
      <c r="B138" s="83"/>
      <c r="C138" s="83"/>
    </row>
    <row r="139" spans="1:3" s="30" customFormat="1" ht="12.75">
      <c r="A139" s="85"/>
      <c r="B139" s="83"/>
      <c r="C139" s="83"/>
    </row>
    <row r="140" spans="1:3" s="30" customFormat="1" ht="12.75">
      <c r="A140" s="85"/>
      <c r="B140" s="83"/>
      <c r="C140" s="83"/>
    </row>
    <row r="141" spans="1:3" s="30" customFormat="1" ht="12.75">
      <c r="A141" s="85"/>
      <c r="B141" s="83"/>
      <c r="C141" s="83"/>
    </row>
    <row r="142" spans="1:3" s="30" customFormat="1" ht="12.75">
      <c r="A142" s="85"/>
      <c r="B142" s="83"/>
      <c r="C142" s="83"/>
    </row>
    <row r="143" spans="1:3" s="30" customFormat="1" ht="12.75">
      <c r="A143" s="85"/>
      <c r="B143" s="83"/>
      <c r="C143" s="83"/>
    </row>
    <row r="144" spans="1:3" s="30" customFormat="1" ht="12.75">
      <c r="A144" s="85"/>
      <c r="B144" s="83"/>
      <c r="C144" s="83"/>
    </row>
    <row r="145" spans="1:3" s="30" customFormat="1" ht="12.75">
      <c r="A145" s="85"/>
      <c r="B145" s="83"/>
      <c r="C145" s="83"/>
    </row>
    <row r="146" spans="1:3" s="30" customFormat="1" ht="12.75">
      <c r="A146" s="85"/>
      <c r="B146" s="83"/>
      <c r="C146" s="83"/>
    </row>
    <row r="147" spans="1:3" s="30" customFormat="1" ht="12.75">
      <c r="A147" s="85"/>
      <c r="B147" s="83"/>
      <c r="C147" s="83"/>
    </row>
    <row r="148" spans="1:3" s="30" customFormat="1" ht="12.75">
      <c r="A148" s="85"/>
      <c r="B148" s="83"/>
      <c r="C148" s="83"/>
    </row>
    <row r="149" spans="1:3" s="30" customFormat="1" ht="12.75">
      <c r="A149" s="85"/>
      <c r="B149" s="83"/>
      <c r="C149" s="83"/>
    </row>
    <row r="150" spans="1:3" s="30" customFormat="1" ht="12.75">
      <c r="A150" s="85"/>
      <c r="B150" s="83"/>
      <c r="C150" s="83"/>
    </row>
    <row r="151" spans="1:3" s="30" customFormat="1" ht="12.75">
      <c r="A151" s="85"/>
      <c r="B151" s="83"/>
      <c r="C151" s="83"/>
    </row>
    <row r="152" spans="1:3" s="30" customFormat="1" ht="12.75">
      <c r="A152" s="85"/>
      <c r="B152" s="83"/>
      <c r="C152" s="83"/>
    </row>
    <row r="153" spans="1:3" s="30" customFormat="1" ht="12.75">
      <c r="A153" s="85"/>
      <c r="B153" s="83"/>
      <c r="C153" s="83"/>
    </row>
    <row r="154" spans="1:3" s="30" customFormat="1" ht="12.75">
      <c r="A154" s="85"/>
      <c r="B154" s="83"/>
      <c r="C154" s="83"/>
    </row>
    <row r="155" spans="1:3" s="30" customFormat="1" ht="12.75">
      <c r="A155" s="85"/>
      <c r="B155" s="83"/>
      <c r="C155" s="83"/>
    </row>
    <row r="156" spans="1:3" s="30" customFormat="1" ht="12.75">
      <c r="A156" s="85"/>
      <c r="B156" s="83"/>
      <c r="C156" s="83"/>
    </row>
    <row r="157" spans="1:3" s="30" customFormat="1" ht="12.75">
      <c r="A157" s="85"/>
      <c r="B157" s="83"/>
      <c r="C157" s="83"/>
    </row>
    <row r="158" spans="1:3" s="30" customFormat="1" ht="12.75">
      <c r="A158" s="85"/>
      <c r="B158" s="83"/>
      <c r="C158" s="83"/>
    </row>
    <row r="159" spans="1:3" s="30" customFormat="1" ht="12.75">
      <c r="A159" s="85"/>
      <c r="B159" s="83"/>
      <c r="C159" s="83"/>
    </row>
    <row r="160" spans="1:3" s="30" customFormat="1" ht="12.75">
      <c r="A160" s="85"/>
      <c r="B160" s="83"/>
      <c r="C160" s="83"/>
    </row>
    <row r="161" spans="1:3" s="30" customFormat="1" ht="12.75">
      <c r="A161" s="85"/>
      <c r="B161" s="83"/>
      <c r="C161" s="83"/>
    </row>
    <row r="162" spans="1:3" s="30" customFormat="1" ht="12.75">
      <c r="A162" s="85"/>
      <c r="B162" s="83"/>
      <c r="C162" s="83"/>
    </row>
    <row r="163" spans="1:3" s="30" customFormat="1" ht="12.75">
      <c r="A163" s="85"/>
      <c r="B163" s="83"/>
      <c r="C163" s="83"/>
    </row>
    <row r="164" spans="1:3" s="30" customFormat="1" ht="12.75">
      <c r="A164" s="85"/>
      <c r="B164" s="83"/>
      <c r="C164" s="83"/>
    </row>
    <row r="165" spans="1:3" s="30" customFormat="1" ht="12.75">
      <c r="A165" s="85"/>
      <c r="B165" s="83"/>
      <c r="C165" s="83"/>
    </row>
    <row r="166" spans="1:3" s="30" customFormat="1" ht="12.75">
      <c r="A166" s="85"/>
      <c r="B166" s="83"/>
      <c r="C166" s="83"/>
    </row>
    <row r="167" spans="1:3" s="30" customFormat="1" ht="12.75">
      <c r="A167" s="85"/>
      <c r="B167" s="83"/>
      <c r="C167" s="83"/>
    </row>
    <row r="168" spans="1:3" s="30" customFormat="1" ht="12.75">
      <c r="A168" s="85"/>
      <c r="B168" s="83"/>
      <c r="C168" s="83"/>
    </row>
    <row r="169" spans="1:3" s="30" customFormat="1" ht="12.75">
      <c r="A169" s="85"/>
      <c r="B169" s="83"/>
      <c r="C169" s="83"/>
    </row>
    <row r="170" spans="1:3" s="30" customFormat="1" ht="12.75">
      <c r="A170" s="85"/>
      <c r="B170" s="83"/>
      <c r="C170" s="83"/>
    </row>
    <row r="171" spans="1:3" s="30" customFormat="1" ht="12.75">
      <c r="A171" s="85"/>
      <c r="B171" s="83"/>
      <c r="C171" s="83"/>
    </row>
    <row r="172" spans="1:3" s="30" customFormat="1" ht="12.75">
      <c r="A172" s="85"/>
      <c r="B172" s="83"/>
      <c r="C172" s="83"/>
    </row>
    <row r="173" spans="1:3" s="30" customFormat="1" ht="12.75">
      <c r="A173" s="85"/>
      <c r="B173" s="83"/>
      <c r="C173" s="83"/>
    </row>
    <row r="174" spans="1:3" s="30" customFormat="1" ht="12.75">
      <c r="A174" s="85"/>
      <c r="B174" s="83"/>
      <c r="C174" s="83"/>
    </row>
    <row r="175" spans="1:3" s="30" customFormat="1" ht="12.75">
      <c r="A175" s="85"/>
      <c r="B175" s="83"/>
      <c r="C175" s="83"/>
    </row>
    <row r="176" spans="1:3" s="30" customFormat="1" ht="12.75">
      <c r="A176" s="85"/>
      <c r="B176" s="83"/>
      <c r="C176" s="83"/>
    </row>
    <row r="177" spans="1:3" s="30" customFormat="1" ht="12.75">
      <c r="A177" s="85"/>
      <c r="B177" s="83"/>
      <c r="C177" s="83"/>
    </row>
    <row r="178" spans="1:3" s="30" customFormat="1" ht="12.75">
      <c r="A178" s="85"/>
      <c r="B178" s="83"/>
      <c r="C178" s="83"/>
    </row>
    <row r="179" spans="1:3" s="30" customFormat="1" ht="12.75">
      <c r="A179" s="85"/>
      <c r="B179" s="83"/>
      <c r="C179" s="83"/>
    </row>
    <row r="180" spans="1:3" s="30" customFormat="1" ht="12.75">
      <c r="A180" s="85"/>
      <c r="B180" s="83"/>
      <c r="C180" s="83"/>
    </row>
    <row r="181" spans="1:3" s="30" customFormat="1" ht="12.75">
      <c r="A181" s="85"/>
      <c r="B181" s="83"/>
      <c r="C181" s="83"/>
    </row>
    <row r="182" spans="1:3" s="30" customFormat="1" ht="12.75">
      <c r="A182" s="85"/>
      <c r="B182" s="83"/>
      <c r="C182" s="83"/>
    </row>
    <row r="183" spans="1:3" s="30" customFormat="1" ht="12.75">
      <c r="A183" s="85"/>
      <c r="B183" s="83"/>
      <c r="C183" s="83"/>
    </row>
    <row r="184" spans="1:3" s="30" customFormat="1" ht="12.75">
      <c r="A184" s="85"/>
      <c r="B184" s="83"/>
      <c r="C184" s="83"/>
    </row>
    <row r="185" spans="1:3" s="30" customFormat="1" ht="12.75">
      <c r="A185" s="85"/>
      <c r="B185" s="83"/>
      <c r="C185" s="83"/>
    </row>
    <row r="186" spans="1:3" s="30" customFormat="1" ht="12.75">
      <c r="A186" s="85"/>
      <c r="B186" s="83"/>
      <c r="C186" s="83"/>
    </row>
  </sheetData>
  <sheetProtection/>
  <mergeCells count="10">
    <mergeCell ref="B5:C5"/>
    <mergeCell ref="B1:C1"/>
    <mergeCell ref="B2:C2"/>
    <mergeCell ref="B4:C4"/>
    <mergeCell ref="B3:C3"/>
    <mergeCell ref="A11:A12"/>
    <mergeCell ref="B11:B12"/>
    <mergeCell ref="C11:C12"/>
    <mergeCell ref="B6:C6"/>
    <mergeCell ref="A8:C9"/>
  </mergeCells>
  <printOptions/>
  <pageMargins left="0.7874015748031497" right="0.3937007874015748" top="0.3937007874015748" bottom="0.3937007874015748" header="0.5118110236220472" footer="0.511811023622047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Сотрудник</dc:creator>
  <cp:keywords/>
  <dc:description/>
  <cp:lastModifiedBy>User</cp:lastModifiedBy>
  <cp:lastPrinted>2012-11-21T10:00:55Z</cp:lastPrinted>
  <dcterms:created xsi:type="dcterms:W3CDTF">2007-02-21T13:25:28Z</dcterms:created>
  <dcterms:modified xsi:type="dcterms:W3CDTF">2012-11-30T09:49:21Z</dcterms:modified>
  <cp:category/>
  <cp:version/>
  <cp:contentType/>
  <cp:contentStatus/>
</cp:coreProperties>
</file>