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475" activeTab="0"/>
  </bookViews>
  <sheets>
    <sheet name="Прил.№3" sheetId="1" r:id="rId1"/>
    <sheet name="Прил.№4" sheetId="2" r:id="rId2"/>
    <sheet name="Прил.№ 5" sheetId="3" r:id="rId3"/>
    <sheet name="Прил.№6" sheetId="4" r:id="rId4"/>
  </sheets>
  <definedNames>
    <definedName name="Z_14AD8FCF_7334_43A2_9239_A6ECB2F89C3B_.wvu.PrintArea" localSheetId="1" hidden="1">'Прил.№4'!$A$1:$F$880</definedName>
    <definedName name="Z_14AD8FCF_7334_43A2_9239_A6ECB2F89C3B_.wvu.PrintArea" localSheetId="3" hidden="1">'Прил.№6'!$C$1:$E$98</definedName>
    <definedName name="Z_14AD8FCF_7334_43A2_9239_A6ECB2F89C3B_.wvu.Rows" localSheetId="2" hidden="1">'Прил.№ 5'!#REF!,'Прил.№ 5'!#REF!,'Прил.№ 5'!#REF!</definedName>
    <definedName name="Z_14AD8FCF_7334_43A2_9239_A6ECB2F89C3B_.wvu.Rows" localSheetId="1" hidden="1">'Прил.№4'!#REF!,'Прил.№4'!#REF!,'Прил.№4'!#REF!</definedName>
    <definedName name="Z_14AD8FCF_7334_43A2_9239_A6ECB2F89C3B_.wvu.Rows" localSheetId="3" hidden="1">'Прил.№6'!#REF!,'Прил.№6'!#REF!,'Прил.№6'!#REF!</definedName>
    <definedName name="Z_29F0C16F_5A1C_4BDE_9BC7_F9666AFF6794_.wvu.PrintArea" localSheetId="1" hidden="1">'Прил.№4'!$A$1:$F$880</definedName>
    <definedName name="Z_29F0C16F_5A1C_4BDE_9BC7_F9666AFF6794_.wvu.PrintArea" localSheetId="3" hidden="1">'Прил.№6'!$C$1:$E$98</definedName>
    <definedName name="Z_914D5C34_A9E1_4BC9_81CB_5821B555B198_.wvu.PrintArea" localSheetId="1" hidden="1">'Прил.№4'!$A$1:$F$880</definedName>
    <definedName name="Z_914D5C34_A9E1_4BC9_81CB_5821B555B198_.wvu.PrintArea" localSheetId="3" hidden="1">'Прил.№6'!$C$1:$E$98</definedName>
    <definedName name="Z_A7495148_6FB8_4214_86DC_6F170FA3B179_.wvu.PrintArea" localSheetId="2" hidden="1">'Прил.№ 5'!$A$1:$E$830</definedName>
    <definedName name="Z_A7495148_6FB8_4214_86DC_6F170FA3B179_.wvu.PrintArea" localSheetId="1" hidden="1">'Прил.№4'!$A$1:$F$880</definedName>
    <definedName name="Z_A7495148_6FB8_4214_86DC_6F170FA3B179_.wvu.PrintArea" localSheetId="3" hidden="1">'Прил.№6'!$C$1:$E$98</definedName>
    <definedName name="Z_A7495148_6FB8_4214_86DC_6F170FA3B179_.wvu.Rows" localSheetId="2" hidden="1">'Прил.№ 5'!$91:$92,'Прил.№ 5'!$106:$108,'Прил.№ 5'!#REF!,'Прил.№ 5'!$370:$370,'Прил.№ 5'!$395:$395,'Прил.№ 5'!$405:$405,'Прил.№ 5'!#REF!,'Прил.№ 5'!$455:$456,'Прил.№ 5'!$515:$516,'Прил.№ 5'!$559:$559,'Прил.№ 5'!#REF!,'Прил.№ 5'!$610:$610,'Прил.№ 5'!#REF!,'Прил.№ 5'!$823:$830</definedName>
    <definedName name="Z_A7495148_6FB8_4214_86DC_6F170FA3B179_.wvu.Rows" localSheetId="0" hidden="1">'Прил.№3'!$51:$51</definedName>
    <definedName name="Z_A7495148_6FB8_4214_86DC_6F170FA3B179_.wvu.Rows" localSheetId="1" hidden="1">'Прил.№4'!$191:$193,'Прил.№4'!$426:$427,'Прил.№4'!$553:$553,'Прил.№4'!#REF!,'Прил.№4'!$574:$574,'Прил.№4'!#REF!,'Прил.№4'!$687:$688,'Прил.№4'!$709:$710,'Прил.№4'!$742:$742,'Прил.№4'!$751:$753,'Прил.№4'!$763:$765,'Прил.№4'!$808:$808,'Прил.№4'!#REF!,'Прил.№4'!$872:$880</definedName>
    <definedName name="Z_A7495148_6FB8_4214_86DC_6F170FA3B179_.wvu.Rows" localSheetId="3" hidden="1">'Прил.№6'!#REF!,'Прил.№6'!#REF!,'Прил.№6'!#REF!,'Прил.№6'!#REF!,'Прил.№6'!#REF!,'Прил.№6'!#REF!,'Прил.№6'!#REF!,'Прил.№6'!#REF!,'Прил.№6'!$91:$91,'Прил.№6'!#REF!,'Прил.№6'!#REF!,'Прил.№6'!#REF!,'Прил.№6'!#REF!,'Прил.№6'!#REF!</definedName>
    <definedName name="Z_BAB4E2D0_5AB7_4398_93CD_69EB9BB2D057_.wvu.PrintArea" localSheetId="2" hidden="1">'Прил.№ 5'!$A$1:$E$830</definedName>
    <definedName name="Z_BAB4E2D0_5AB7_4398_93CD_69EB9BB2D057_.wvu.PrintArea" localSheetId="1" hidden="1">'Прил.№4'!$A$1:$F$880</definedName>
    <definedName name="Z_BAB4E2D0_5AB7_4398_93CD_69EB9BB2D057_.wvu.PrintArea" localSheetId="3" hidden="1">'Прил.№6'!$C$1:$E$98</definedName>
    <definedName name="Z_BAB4E2D0_5AB7_4398_93CD_69EB9BB2D057_.wvu.Rows" localSheetId="2" hidden="1">'Прил.№ 5'!$91:$92,'Прил.№ 5'!$106:$108,'Прил.№ 5'!#REF!,'Прил.№ 5'!$370:$370,'Прил.№ 5'!$395:$395,'Прил.№ 5'!$405:$405,'Прил.№ 5'!#REF!,'Прил.№ 5'!$455:$456,'Прил.№ 5'!$515:$516,'Прил.№ 5'!$559:$559,'Прил.№ 5'!#REF!,'Прил.№ 5'!$610:$610,'Прил.№ 5'!#REF!,'Прил.№ 5'!$823:$830</definedName>
    <definedName name="Z_BAB4E2D0_5AB7_4398_93CD_69EB9BB2D057_.wvu.Rows" localSheetId="1" hidden="1">'Прил.№4'!$191:$193,'Прил.№4'!$426:$427,'Прил.№4'!$553:$553,'Прил.№4'!#REF!,'Прил.№4'!$574:$574,'Прил.№4'!#REF!,'Прил.№4'!$687:$688,'Прил.№4'!$709:$710,'Прил.№4'!$742:$742,'Прил.№4'!$751:$753,'Прил.№4'!$763:$765,'Прил.№4'!$808:$808,'Прил.№4'!#REF!,'Прил.№4'!$872:$880</definedName>
    <definedName name="Z_BAB4E2D0_5AB7_4398_93CD_69EB9BB2D057_.wvu.Rows" localSheetId="3" hidden="1">'Прил.№6'!#REF!,'Прил.№6'!#REF!,'Прил.№6'!#REF!,'Прил.№6'!#REF!,'Прил.№6'!#REF!,'Прил.№6'!#REF!,'Прил.№6'!#REF!,'Прил.№6'!#REF!,'Прил.№6'!$91:$91,'Прил.№6'!#REF!,'Прил.№6'!#REF!,'Прил.№6'!#REF!,'Прил.№6'!#REF!,'Прил.№6'!#REF!</definedName>
    <definedName name="_xlnm.Print_Area" localSheetId="2">'Прил.№ 5'!$A$1:$G$830</definedName>
    <definedName name="_xlnm.Print_Area" localSheetId="1">'Прил.№4'!$A$1:$H$880</definedName>
    <definedName name="_xlnm.Print_Area" localSheetId="3">'Прил.№6'!$A$1:$G$107</definedName>
  </definedNames>
  <calcPr fullCalcOnLoad="1"/>
</workbook>
</file>

<file path=xl/sharedStrings.xml><?xml version="1.0" encoding="utf-8"?>
<sst xmlns="http://schemas.openxmlformats.org/spreadsheetml/2006/main" count="6589" uniqueCount="688">
  <si>
    <t>Предоставление субсидий бюджетным, автономным учреждениям и иным некоммерческим организациям</t>
  </si>
  <si>
    <t>0199400</t>
  </si>
  <si>
    <t>9980000</t>
  </si>
  <si>
    <t>Расходы на обеспечение деятельности контрольно-счетной палаты муниципального образования</t>
  </si>
  <si>
    <t>1010000</t>
  </si>
  <si>
    <t>1011000</t>
  </si>
  <si>
    <t>1020000</t>
  </si>
  <si>
    <t>1021000</t>
  </si>
  <si>
    <t>0720000</t>
  </si>
  <si>
    <t>0721000</t>
  </si>
  <si>
    <t>853</t>
  </si>
  <si>
    <t>Уплата иных платежей</t>
  </si>
  <si>
    <t>0730000</t>
  </si>
  <si>
    <t>0731000</t>
  </si>
  <si>
    <t>0740000</t>
  </si>
  <si>
    <t>0741000</t>
  </si>
  <si>
    <t>1110000</t>
  </si>
  <si>
    <t>1112000</t>
  </si>
  <si>
    <t>1120000</t>
  </si>
  <si>
    <t>1200000</t>
  </si>
  <si>
    <t>1210000</t>
  </si>
  <si>
    <t>0199300</t>
  </si>
  <si>
    <t>Создание условий для эффективного функционирования системы исполнительных органов местного самоуправления Максатихинского района</t>
  </si>
  <si>
    <t>Своевременное начисление и выплата пенсии бывшим работникам администрации Максатихинского района, имеющих право на доплату к государственной пенсии, недопущение задолженности</t>
  </si>
  <si>
    <t>0118000</t>
  </si>
  <si>
    <t>Содержание управления по территориальному развитию администрации Максатихинского района</t>
  </si>
  <si>
    <t>0112000</t>
  </si>
  <si>
    <t>Сохранение и развитие культурно-досуговой деятельности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</si>
  <si>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</si>
  <si>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</si>
  <si>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</si>
  <si>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1199001</t>
  </si>
  <si>
    <t>1199002</t>
  </si>
  <si>
    <t>1212000</t>
  </si>
  <si>
    <t>1217000</t>
  </si>
  <si>
    <t>Расходы на выполнение государственных полномочий</t>
  </si>
  <si>
    <t>Развитие средств массовой информации муниципального образования "Максатихинский район" Тверской области на 2014-2018 годы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</si>
  <si>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</si>
  <si>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</si>
  <si>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</t>
  </si>
  <si>
    <t xml:space="preserve">Субвенции местным бюджетам на обеспечение гсударственных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</si>
  <si>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</si>
  <si>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Субвенции на выплату компенсации расходов по оплате 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</si>
  <si>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Субвенции на  обеспечение 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</si>
  <si>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Субвенции местным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</si>
  <si>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Субвенции местным бюджетам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</si>
  <si>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Управление и распоряжение имуществом</t>
  </si>
  <si>
    <t>Эффективная система межбюджетных отношений в Максатихинском районе Тверской области</t>
  </si>
  <si>
    <t xml:space="preserve">Распределение бюджетных ассигнований на реализацию муниципальных программ Максатихинского района по главным распорядителям средств Максатихинского района на 2015 год и на плановый период 2016 и 2017 годов </t>
  </si>
  <si>
    <t>1211000</t>
  </si>
  <si>
    <t>1211100</t>
  </si>
  <si>
    <t>1211104</t>
  </si>
  <si>
    <t>приобретение здания, для размещения учреждения дошкольного образования в п. Ривицкий Максатихинского района Тверской области</t>
  </si>
  <si>
    <t>1215059</t>
  </si>
  <si>
    <t>1217404</t>
  </si>
  <si>
    <t>Субсидии на модернизацию региональных систем дошкольного образования</t>
  </si>
  <si>
    <t>1112182</t>
  </si>
  <si>
    <t>Субсидии на модернизацию региональных систем дошкольного образования за счет средств областного бюджета</t>
  </si>
  <si>
    <t>0326401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</si>
  <si>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услуг</t>
  </si>
  <si>
    <t>0112381</t>
  </si>
  <si>
    <t xml:space="preserve">Обеспечение деятельности муниципального казенного учреждения «Служба обеспечения деятельности, ЕДДС» в части  расходов по эксплуатации и обслуживанию административных зданий и помещений для  оплаты кредиторской задолженности прошлых лет </t>
  </si>
  <si>
    <t>0212382</t>
  </si>
  <si>
    <t>Содержание штата дежурных диспетчеров не менее 5 человек в части оплаты кредиторской задолженности прошлых лет</t>
  </si>
  <si>
    <t>МП "Экономическое развитие Максатихинского района на 2015-2019 годы"</t>
  </si>
  <si>
    <t>МП "Развитие сферы транспорта и дорожного хозяйства Максатихинского района на 2015-2019 годы"</t>
  </si>
  <si>
    <t>МП "Обеспечение безопасности населения Максатихинского района на 2015-2019 годы"</t>
  </si>
  <si>
    <t>Обеспечение эпизодического и ветеринарно-санитарного благополучия на территории Максатихинского района</t>
  </si>
  <si>
    <t>0437551</t>
  </si>
  <si>
    <t xml:space="preserve"> Обеспечение функционирования Муниципального бюджетного учереждения "Физкультурного -оздоровительный комплекс п.Максатиха Тверская области</t>
  </si>
  <si>
    <t>Обеспечение краткосрочной и долгосрочной сбалансированности и стабильности бюджета Максатихинского района Тверской области</t>
  </si>
  <si>
    <t>Содействие в обеспечении жильем молодых семей</t>
  </si>
  <si>
    <t>Патриотическое и гражданское воспитание молодых граждан</t>
  </si>
  <si>
    <t xml:space="preserve">Транспортное обслуживание населения Максатихинского района Тверской области 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</si>
  <si>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</si>
  <si>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Приложение №5                    к решению Собрания депутатов Максатихинского района №182  от 28.12.2015г. "О внесении изменений в решение Собрания депутатов Максатихинского района № 100 от 23.12.2014г. "О бюджете Максатихинского района на 2015 год и на плановый период 2016 и 2017 годов.""</t>
  </si>
  <si>
    <t>Приложение № 6                      к решению Собрания депутатов Максатихинского района №182   от 28.12.2015г. "О внесении изменений в решение Собрания депутатов Максатихинского района № 100 от 23.12.2014г. "О бюджете Максатихинского района на 2015 год и на плановый период 2016 и 2017 годов.""</t>
  </si>
  <si>
    <t>Приложение №4                 к решению Собрания депутатов Максатихинского района №182 от28.12.2015г. "О внесении изменений в решение Собрания депутатов Максатихинского района № 100 от 23.12.2014г. "О бюджете Максатихинского района на 2015 год и на плановый период 2016 и 2017 годов.""</t>
  </si>
  <si>
    <t>Приложение № 3                    к решению Собрания депутатов Максатихинского района № 182  от28.12.2015г. "О внесении изменений в решение Собрания депутатов Максатихинского района № 100 от 23.12.2014г. "О бюджете Максатихинского района на 2015 год и на плановый период 2016 и 2017 годов.""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</si>
  <si>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</si>
  <si>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Проведение оценочных работ на объекты, составляющие казну муниципального образования «Максатихинский район» Тверской области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</si>
  <si>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</si>
  <si>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</si>
  <si>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0851000</t>
  </si>
  <si>
    <t>Предоставление денежных выплат Почётным гражданам Максатихинского района</t>
  </si>
  <si>
    <t>Организация деятельности по государственной регистрации актов гражданского состояния на территории Максатихинского района Тверской области</t>
  </si>
  <si>
    <t>0850000</t>
  </si>
  <si>
    <t>Снижение рисков и смягчение последствий чрезвычайных ситуаций на территории Максатихинского района</t>
  </si>
  <si>
    <t>0240000</t>
  </si>
  <si>
    <t>Обеспечение безопасности людей на водных объектах Максатихинского района</t>
  </si>
  <si>
    <t>0241000</t>
  </si>
  <si>
    <t>0260000</t>
  </si>
  <si>
    <t>Совершенствование мобилизационной подготовки МО "Максатихинский район", повышение эффективности технической защиты информации и защиты государственной тайны</t>
  </si>
  <si>
    <t>0261000</t>
  </si>
  <si>
    <t>0430000</t>
  </si>
  <si>
    <t>0431000</t>
  </si>
  <si>
    <t xml:space="preserve">Межбюджетные трансферты, предоставляемые из федерального бюджета </t>
  </si>
  <si>
    <t>0835000</t>
  </si>
  <si>
    <t>0835082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</si>
  <si>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</si>
  <si>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</t>
  </si>
  <si>
    <t>Судебная система</t>
  </si>
  <si>
    <t>0195120</t>
  </si>
  <si>
    <t>МП</t>
  </si>
  <si>
    <t>ПП</t>
  </si>
  <si>
    <t>01</t>
  </si>
  <si>
    <t>10</t>
  </si>
  <si>
    <t>02</t>
  </si>
  <si>
    <t>05</t>
  </si>
  <si>
    <t>04</t>
  </si>
  <si>
    <t>07</t>
  </si>
  <si>
    <t>08</t>
  </si>
  <si>
    <t>03</t>
  </si>
  <si>
    <t>11</t>
  </si>
  <si>
    <t>09</t>
  </si>
  <si>
    <t>12</t>
  </si>
  <si>
    <t>13</t>
  </si>
  <si>
    <t>Субвенции на выплату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</si>
  <si>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0517000</t>
  </si>
  <si>
    <t xml:space="preserve"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</si>
  <si>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на осуществление  органами местного самоуправления отдельных государственных полномочийТверской области 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</si>
  <si>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МП "Развитие системы дошкольного, общего и дополнительного образования муниципального образования "Максатихинский район" на 2014-2018 годы"</t>
  </si>
  <si>
    <t>1290000</t>
  </si>
  <si>
    <t>1299000</t>
  </si>
  <si>
    <t>1390000</t>
  </si>
  <si>
    <t>1399000</t>
  </si>
  <si>
    <t>0111100</t>
  </si>
  <si>
    <t>0111104</t>
  </si>
  <si>
    <t>Расходы на содержание Финансового управления администрации Максатихинского района</t>
  </si>
  <si>
    <t>1310000</t>
  </si>
  <si>
    <t>1311000</t>
  </si>
  <si>
    <t>1320000</t>
  </si>
  <si>
    <t>500</t>
  </si>
  <si>
    <t>Межбюджетные трансферты</t>
  </si>
  <si>
    <t>1122000</t>
  </si>
  <si>
    <t>1130000</t>
  </si>
  <si>
    <t>1132000</t>
  </si>
  <si>
    <t>1140000</t>
  </si>
  <si>
    <t>1142000</t>
  </si>
  <si>
    <t>1190000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</si>
  <si>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</si>
  <si>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</si>
  <si>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</si>
  <si>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</si>
  <si>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</si>
  <si>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</si>
  <si>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</si>
  <si>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</si>
  <si>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</si>
  <si>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0103</t>
  </si>
  <si>
    <t>0104</t>
  </si>
  <si>
    <t>0700000</t>
  </si>
  <si>
    <t>0300</t>
  </si>
  <si>
    <t>0309</t>
  </si>
  <si>
    <t>0400</t>
  </si>
  <si>
    <t>0405</t>
  </si>
  <si>
    <t>0408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</si>
  <si>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</si>
  <si>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</si>
  <si>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</si>
  <si>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</si>
  <si>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</si>
  <si>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</si>
  <si>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</si>
  <si>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</si>
  <si>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</si>
  <si>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</si>
  <si>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</si>
  <si>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</si>
  <si>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</si>
  <si>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</si>
  <si>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</si>
  <si>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</si>
  <si>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</si>
  <si>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</si>
  <si>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</si>
  <si>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</si>
  <si>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</si>
  <si>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</si>
  <si>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</si>
  <si>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</si>
  <si>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0900000</t>
  </si>
  <si>
    <t>556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</si>
  <si>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</si>
  <si>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</si>
  <si>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</si>
  <si>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</si>
  <si>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</si>
  <si>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</si>
  <si>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</si>
  <si>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</si>
  <si>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830</t>
  </si>
  <si>
    <t>831</t>
  </si>
  <si>
    <t>Исполнение судебных актов</t>
  </si>
  <si>
    <t>предоставление субсидии на иные цели бюджетным учреждениям в части оплаты кредиторской задолженности прошлых лет</t>
  </si>
  <si>
    <t>1212183</t>
  </si>
  <si>
    <t>1142183</t>
  </si>
  <si>
    <t>1112183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</si>
  <si>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</si>
  <si>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Обслуживание государственного и муниципального долга</t>
  </si>
  <si>
    <t>0705</t>
  </si>
  <si>
    <t>Администрация Максатихинского района Тверской области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</si>
  <si>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</si>
  <si>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</si>
  <si>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</si>
  <si>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</si>
  <si>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</si>
  <si>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</si>
  <si>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</si>
  <si>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0412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</si>
  <si>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</si>
  <si>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</si>
  <si>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</si>
  <si>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</si>
  <si>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</si>
  <si>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</si>
  <si>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</si>
  <si>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</si>
  <si>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1100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</si>
  <si>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</si>
  <si>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</si>
  <si>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</si>
  <si>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</si>
  <si>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</si>
  <si>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</si>
  <si>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обеспечение финансовой поддержки общественных организаций социальной значимости и активизации их деятельности</t>
  </si>
  <si>
    <t>0195931</t>
  </si>
  <si>
    <t>Субвенции на 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</si>
  <si>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Межбюджетные трансферты бюджетам субъектов Российской Федерации и муниципальных образований общего характера</t>
  </si>
  <si>
    <t>0409</t>
  </si>
  <si>
    <t>Дорожное хозяйство(дорожные фонды)</t>
  </si>
  <si>
    <t>Дорожное хозяйство (дорожные фонды)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</si>
  <si>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</si>
  <si>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1004</t>
  </si>
  <si>
    <t>Предоставление иных межбюджетных трансфертов бюджетам сельских поселений</t>
  </si>
  <si>
    <t>Охрана семьи и детства</t>
  </si>
  <si>
    <t>322</t>
  </si>
  <si>
    <t>Субсидии гражданам на приобретение жилья</t>
  </si>
  <si>
    <t>1102</t>
  </si>
  <si>
    <t>Массовый спорт</t>
  </si>
  <si>
    <t>870</t>
  </si>
  <si>
    <t>резервные средства</t>
  </si>
  <si>
    <t>810</t>
  </si>
  <si>
    <t>312</t>
  </si>
  <si>
    <t>244</t>
  </si>
  <si>
    <t>Прочая закупка товаров, работ, услуг для государственных(муниципальных) нужд</t>
  </si>
  <si>
    <t>313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</si>
  <si>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</si>
  <si>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</si>
  <si>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</si>
  <si>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1204</t>
  </si>
  <si>
    <t>Другие вопросы в области средств массовой информации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</si>
  <si>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</si>
  <si>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</si>
  <si>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</si>
  <si>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</si>
  <si>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</si>
  <si>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</si>
  <si>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</si>
  <si>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</si>
  <si>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730</t>
  </si>
  <si>
    <t>Обслуживание муниципального долга</t>
  </si>
  <si>
    <t>Управление по территориальному развитию администрации Максатихинского района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</si>
  <si>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</si>
  <si>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</si>
  <si>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504</t>
  </si>
  <si>
    <t>Контрольно-счетная палата Собрания депутатов Максатихинского района</t>
  </si>
  <si>
    <t>0304</t>
  </si>
  <si>
    <t>Органы юстиции</t>
  </si>
  <si>
    <t>1137410</t>
  </si>
  <si>
    <t>Укрепление  материально-технической базы муниципальных учреждений культуры Тверской области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</si>
  <si>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</si>
  <si>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</si>
  <si>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</si>
  <si>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</si>
  <si>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</si>
  <si>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</si>
  <si>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и страховые взносы</t>
  </si>
  <si>
    <t>240</t>
  </si>
  <si>
    <t>200</t>
  </si>
  <si>
    <t>0137446</t>
  </si>
  <si>
    <t>Субсидии на поддержку редакций районных и городских газет</t>
  </si>
  <si>
    <t>0137000</t>
  </si>
  <si>
    <t>0137888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</si>
  <si>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</t>
  </si>
  <si>
    <t>1021104</t>
  </si>
  <si>
    <t>Разработка схемы размещения рекламных конструкций на территории Максатихинского  района Тверской области</t>
  </si>
  <si>
    <t>1199003</t>
  </si>
  <si>
    <t>Содержание административно-хозяйственного отдела при  Управлении по делам культуры, молодежной политики, спорта и туризма администрации Максатихинского района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</si>
  <si>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</si>
  <si>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Средства на реализацию мероприятий по обращениям, поступающим к депутатам Законодательного собрания Тверской области</t>
  </si>
  <si>
    <t>Субсидии на организацию отдыха детей в каникулярное время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</si>
  <si>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</si>
  <si>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</si>
  <si>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120</t>
  </si>
  <si>
    <t>Расходы на выплаты персоналу государственных (муниципальных) органов</t>
  </si>
  <si>
    <t>121</t>
  </si>
  <si>
    <t>122</t>
  </si>
  <si>
    <t>0527436</t>
  </si>
  <si>
    <t>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</si>
  <si>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1021103</t>
  </si>
  <si>
    <t>Проведение работ по созданию информационной системы "Управление и распоряжение имущественным комплексом Максатихинского района"</t>
  </si>
  <si>
    <t>0401</t>
  </si>
  <si>
    <t>Общеэкономические вопросы</t>
  </si>
  <si>
    <t>Прочие межбюджетные трансферты общего характера</t>
  </si>
  <si>
    <t>540</t>
  </si>
  <si>
    <t>Иные межбюджетные трансферты</t>
  </si>
  <si>
    <t>1327702</t>
  </si>
  <si>
    <t>Иные выплаты персоналу, за исключением фонда оплаты труда</t>
  </si>
  <si>
    <t>502</t>
  </si>
  <si>
    <t>Собрание депутатов Максатихинского района Тверской области</t>
  </si>
  <si>
    <t>800</t>
  </si>
  <si>
    <t>Иные бюджетные ассигнования</t>
  </si>
  <si>
    <t>850</t>
  </si>
  <si>
    <t>Уплата налогов, сборов и иных платежей</t>
  </si>
  <si>
    <t>600</t>
  </si>
  <si>
    <t>610</t>
  </si>
  <si>
    <t>Субсидии бюджетным учреждениям</t>
  </si>
  <si>
    <t>0200000</t>
  </si>
  <si>
    <t>112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</si>
  <si>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</si>
  <si>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</si>
  <si>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</si>
  <si>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</si>
  <si>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9900000</t>
  </si>
  <si>
    <t>Расходы, не включенные в муниципальные программы</t>
  </si>
  <si>
    <t>0100000</t>
  </si>
  <si>
    <t>МП "Муниципальное управление на территории Максатихинского района на 2014-2018 года"</t>
  </si>
  <si>
    <t>0300000</t>
  </si>
  <si>
    <t>0400000</t>
  </si>
  <si>
    <t>МП "Сельское хозяйство Максатихинского района на 2014-2018 годы"</t>
  </si>
  <si>
    <t>0500000</t>
  </si>
  <si>
    <t>Комитет по управлению имуществом администрации Максатихинского района.</t>
  </si>
  <si>
    <t>МП "Молодежная политика в Максатихинском районе в 2014-2018 годах"</t>
  </si>
  <si>
    <t>300</t>
  </si>
  <si>
    <t>320</t>
  </si>
  <si>
    <t>310</t>
  </si>
  <si>
    <t>0800000</t>
  </si>
  <si>
    <t>МП "Социальная поддержка и защита населения Максатихинского района на 2014-2018 годы"</t>
  </si>
  <si>
    <t>МП "Развитие физической культуры и спорта на территории Максатихинского района в 2014-2018 годах"</t>
  </si>
  <si>
    <t>1000000</t>
  </si>
  <si>
    <t>МП "Управление муниципальным имуществом муниципального образования "Максатихинский район" Тверской области в 2014-2018 годах"</t>
  </si>
  <si>
    <t xml:space="preserve">Развитие туризма в Максатихинском районе Тверской области </t>
  </si>
  <si>
    <t>1100000</t>
  </si>
  <si>
    <t>МП "Развитие отрасли культура Максатихинского района Тверской области на 2014-2018 годы"</t>
  </si>
  <si>
    <t>1300000</t>
  </si>
  <si>
    <t>МП "Управление муниципальными финансами и совершенствование налоговой политики в Максатихинском районе на 2014-2018 годы"</t>
  </si>
  <si>
    <t>1199000</t>
  </si>
  <si>
    <t>9990000</t>
  </si>
  <si>
    <t>Расходы на обеспечение деятельности представительного органа местного самоуправления</t>
  </si>
  <si>
    <t>9991000</t>
  </si>
  <si>
    <t>Содержание Главы муниципального образования и его аппарата</t>
  </si>
  <si>
    <t>9992000</t>
  </si>
  <si>
    <t>Обеспечение деятельности депутатов представительного органа местного самоуправления</t>
  </si>
  <si>
    <t>0190000</t>
  </si>
  <si>
    <t>Обеспечивающая подпрограмма</t>
  </si>
  <si>
    <t>0199000</t>
  </si>
  <si>
    <t>Обеспечивающие мероприятия и иные виды расходования</t>
  </si>
  <si>
    <t>0199100</t>
  </si>
  <si>
    <t>плановый период</t>
  </si>
  <si>
    <t>2015 год</t>
  </si>
  <si>
    <t>2016 год</t>
  </si>
  <si>
    <t>2017 год</t>
  </si>
  <si>
    <t>Распределение расходов районного бюджета  по разделам и подразделам, целевым статьям, группам  видов расходов классификации расходов бюджета на 2015 год и на плановый период 2016 и 2017 годов.</t>
  </si>
  <si>
    <t>Ведомственная структура расходов бюджета Максатихинского района Тверской области                                                         на 2015 год и на плановый период 2016 и 2017 годов.</t>
  </si>
  <si>
    <t>Распределение расходов районного бюджета по разделам и подразделам функциональной классификации бюджетов Российской Федерации на 2015 год и на плановый период 2016 и 2017 годов.</t>
  </si>
  <si>
    <t>0199200</t>
  </si>
  <si>
    <t>0197000</t>
  </si>
  <si>
    <t>Межбюджетные трансферты, предоставляемые из областного бюджета Тверской области</t>
  </si>
  <si>
    <t>9993000</t>
  </si>
  <si>
    <t>0210000</t>
  </si>
  <si>
    <t>0211000</t>
  </si>
  <si>
    <t>Отдельные мероприятия в рамках муниципальных программ</t>
  </si>
  <si>
    <t>0310000</t>
  </si>
  <si>
    <t>0311000</t>
  </si>
  <si>
    <t>0510000</t>
  </si>
  <si>
    <t>0511000</t>
  </si>
  <si>
    <t>0520000</t>
  </si>
  <si>
    <t>0110000</t>
  </si>
  <si>
    <t>0111000</t>
  </si>
  <si>
    <t>0130000</t>
  </si>
  <si>
    <t>Социальное обеспечение и иные выплаты населению</t>
  </si>
  <si>
    <t>Публичные нормативные социальные выплаты гражданам</t>
  </si>
  <si>
    <t>0710000</t>
  </si>
  <si>
    <t>0711000</t>
  </si>
  <si>
    <t>Социальные выплаты гражданам, кроме публичных нормативных социальных выплат</t>
  </si>
  <si>
    <t xml:space="preserve">Поддержка развития малого и среднего предпринимательства </t>
  </si>
  <si>
    <t>Развитие дошкольного образования в Максатихинском районе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</si>
  <si>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</si>
  <si>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</si>
  <si>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1299002</t>
  </si>
  <si>
    <t>Содержание аппарата администрации Максатихинского района Тверской области</t>
  </si>
  <si>
    <t>Содержание Главы администрации Максатихинского района</t>
  </si>
  <si>
    <t>1011100</t>
  </si>
  <si>
    <t>Учет муниципального имущества и формирование муниципальной собственности на объекты капитального строительства</t>
  </si>
  <si>
    <t>1011101</t>
  </si>
  <si>
    <t>0524000</t>
  </si>
  <si>
    <t>0524100</t>
  </si>
  <si>
    <t>0524101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</si>
  <si>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</si>
  <si>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1011102</t>
  </si>
  <si>
    <t>Проведение оценочных работ на объекты, составляющие казну муниципального образования "Максатихинский район" Тверской области</t>
  </si>
  <si>
    <t>1011200</t>
  </si>
  <si>
    <t>Управление муниципальным имуществом</t>
  </si>
  <si>
    <t>1011201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</si>
  <si>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</t>
  </si>
  <si>
    <t>Управление земельными ресурсами</t>
  </si>
  <si>
    <t>1021100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</si>
  <si>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</t>
  </si>
  <si>
    <t>1021101</t>
  </si>
  <si>
    <t>Межевание земельных участков, находящихся в не разграниченной государственной собственности</t>
  </si>
  <si>
    <t>1021102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</si>
  <si>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</si>
  <si>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0211100</t>
  </si>
  <si>
    <t>0211101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</si>
  <si>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</si>
  <si>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</si>
  <si>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0211200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</si>
  <si>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</si>
  <si>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0211201</t>
  </si>
  <si>
    <t>Закупка средств индивидуальной защиты для населения предприятиями, организациями и учреждениями Максатихинского района</t>
  </si>
  <si>
    <t>0320000</t>
  </si>
  <si>
    <t>Ремонт здания под многофункциональный центр (далее МФЦ)</t>
  </si>
  <si>
    <t>0321000</t>
  </si>
  <si>
    <t>0321100</t>
  </si>
  <si>
    <t>0321101</t>
  </si>
  <si>
    <t>243</t>
  </si>
  <si>
    <t xml:space="preserve">Создание многофункционального центра </t>
  </si>
  <si>
    <t>проведение ремонта здания многофункционального центра</t>
  </si>
  <si>
    <t>Закупка товаров, работ, услуг в целях капитального ремонта государственного (муниципального) имущества</t>
  </si>
  <si>
    <t>0311101</t>
  </si>
  <si>
    <t>Проведение семинаров, тренингов для вовлечения безработных граждан, в т.ч. Жителей сельских поселений в предпринимательскую деятельность</t>
  </si>
  <si>
    <t>0311201</t>
  </si>
  <si>
    <t>Награждение победителей конкурсов и мероприятий проводимых среди предпринимателей в сфере развития малого бизнеса</t>
  </si>
  <si>
    <t>0241100</t>
  </si>
  <si>
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</si>
  <si>
    <t>0241102</t>
  </si>
  <si>
    <t>Закупка и обслуживание лодки</t>
  </si>
  <si>
    <t>0261300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</si>
  <si>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</si>
  <si>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</si>
  <si>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0261301</t>
  </si>
  <si>
    <t>0261302</t>
  </si>
  <si>
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</t>
  </si>
  <si>
    <t>Совершенствование деятельности МКУ «СОД ЕДДС Максатихинского района»</t>
  </si>
  <si>
    <t>Содержание штата дежурных диспетчеров не менее 5 человек</t>
  </si>
  <si>
    <t>0711100</t>
  </si>
  <si>
    <t>Содействие развитию гражданско-патриотического и духовно-нравственного воспитания молодежи</t>
  </si>
  <si>
    <t>0711101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</si>
  <si>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</si>
  <si>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0721102</t>
  </si>
  <si>
    <t>0741102</t>
  </si>
  <si>
    <t>0711103</t>
  </si>
  <si>
    <t>0741103</t>
  </si>
  <si>
    <t>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</t>
  </si>
  <si>
    <t>Создание условий для вовлечения молодёжи в общественно-политическую,социально-экономическую и культурную жизнь общества</t>
  </si>
  <si>
    <t>0721100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</si>
  <si>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</si>
  <si>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</si>
  <si>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0721200</t>
  </si>
  <si>
    <t>0721201</t>
  </si>
  <si>
    <t>Развитие системы культурно-досуговых молодёжных мероприятий</t>
  </si>
  <si>
    <t>Развитие творческого движения КВН</t>
  </si>
  <si>
    <t>0721202</t>
  </si>
  <si>
    <t>Участие и проведение межрегиональных и областных молодёжных творческих мероприятий</t>
  </si>
  <si>
    <t>0721300</t>
  </si>
  <si>
    <t>Поддержка эффективных моделей и форм  вовлечения молодёжи  в трудовую и предпринимательскую деятельность</t>
  </si>
  <si>
    <t>0721301</t>
  </si>
  <si>
    <t>Организация деятельности временных трудовых молодёжных объединений</t>
  </si>
  <si>
    <t>0721400</t>
  </si>
  <si>
    <t>Развитие деятельности,направленной на формирование здорового образа жизни</t>
  </si>
  <si>
    <t>0721401</t>
  </si>
  <si>
    <t>Участие в областных туристических слётах</t>
  </si>
  <si>
    <t>0721500</t>
  </si>
  <si>
    <t>0721501</t>
  </si>
  <si>
    <t>Развитие деятельности,направленной на профилактику ассоциальных явлений в молодёжной среде</t>
  </si>
  <si>
    <t>Проведение мероприятий ,направленных на профилактику ассоциальных явлений в молодёжной среде(наркомании,алкоголизма ,табакокурения и т.д.)</t>
  </si>
  <si>
    <t>0721600</t>
  </si>
  <si>
    <t>0721602</t>
  </si>
  <si>
    <t>Укрепление правовой ,организационной и материально-технической базы молодёжной политики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</si>
  <si>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</si>
  <si>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1122183</t>
  </si>
  <si>
    <t>1132183</t>
  </si>
  <si>
    <t>1199081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</si>
  <si>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 в части погашения кредиторской задолженности прошлых лет</t>
  </si>
  <si>
    <t>1199082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</si>
  <si>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 в части оплаты кредиторской задолженности прошлых лет</t>
  </si>
  <si>
    <t>Совершенствование материально-технической базы отрасли "молодёжная политика". Приобретение туристического, спортивного и иного оборудования</t>
  </si>
  <si>
    <t>0731100</t>
  </si>
  <si>
    <t>Содействие в решении жилищных проблем молодых семей</t>
  </si>
  <si>
    <t>0731101</t>
  </si>
  <si>
    <t>МП "Молодежная политика в Максатихинском районе на 2014-2018 годы"</t>
  </si>
  <si>
    <t>0741100</t>
  </si>
  <si>
    <t>Развитие  инфраструктуры туризма в Максатихинском районе Тверской области</t>
  </si>
  <si>
    <t>0741101</t>
  </si>
  <si>
    <t>Издание полиграфических и рекламных материалов</t>
  </si>
  <si>
    <t>Организация рекламных туров, ознакомительных поездок турделегаций, прием делегаций</t>
  </si>
  <si>
    <t>Презентация Максатихинского района на туристических выставках. Оганизация выставки в Крокус-сити в г.Москва</t>
  </si>
  <si>
    <t>0741200</t>
  </si>
  <si>
    <t>Привлечение потока туристов в Максатихинский район Тверской области</t>
  </si>
  <si>
    <t>0741203</t>
  </si>
  <si>
    <t>Участие в мероприятиях "Сандовского района"</t>
  </si>
  <si>
    <t xml:space="preserve">Организация деятельности по государственной регистрации актов гражданского состояния </t>
  </si>
  <si>
    <t>0511100</t>
  </si>
  <si>
    <t>Содержание автомобильных дорог и сооружений на них</t>
  </si>
  <si>
    <t>0511104</t>
  </si>
  <si>
    <t>Развитие автомобильного транспорта</t>
  </si>
  <si>
    <t>0521101</t>
  </si>
  <si>
    <t>0821100</t>
  </si>
  <si>
    <t>Создание условий для активного участия общественных организаций в жизни района</t>
  </si>
  <si>
    <t>0821101</t>
  </si>
  <si>
    <t>погашение кредиторской задолженности прошлых лет МКУК "Максатихинская межпоселенческая библиотека"</t>
  </si>
  <si>
    <t>погашение кредиторской задолженности прошлых лет МКУК "Максатихинский краеведческий музей"</t>
  </si>
  <si>
    <t>Обеспечение денежными выплатами Почетных граждан Максатихинского района</t>
  </si>
  <si>
    <t>Ежегодное представление денежных выплат Почетным гражданам Максатихинского района</t>
  </si>
  <si>
    <t>0848100</t>
  </si>
  <si>
    <t>0848101</t>
  </si>
  <si>
    <t>0851100</t>
  </si>
  <si>
    <t>400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</si>
  <si>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</si>
  <si>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</si>
  <si>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</si>
  <si>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</si>
  <si>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 недвижимого имущества государственной (муниципальной) собственности</t>
  </si>
  <si>
    <t>0851101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</si>
  <si>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</si>
  <si>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</si>
  <si>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</si>
  <si>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</si>
  <si>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0851200</t>
  </si>
  <si>
    <t>0851201</t>
  </si>
  <si>
    <t>0830000</t>
  </si>
  <si>
    <t>0837000</t>
  </si>
  <si>
    <t>0420000</t>
  </si>
  <si>
    <t>Строительство (приобретение) жилья гражданами РФ, проживающими в сельской местности, в том числе молодыми специалистами и молодыми специалистами, проживающим и работающим на селе, либо изъявившим желание переехать в сельскую местность и работать там.</t>
  </si>
  <si>
    <t>0421000</t>
  </si>
  <si>
    <t>0421100</t>
  </si>
  <si>
    <t>Участие в реализации мероприятий по строительству (приобретение жилья) для граждан в рамках ФЦП "Устойчивое развитие сельских территорий на 2014-2017 годы и на плановый период до 2020 года"</t>
  </si>
  <si>
    <t>0421101</t>
  </si>
  <si>
    <t>предоставление социальных выплат за счет средств бюджета всех уровней на строительство (приобретение) жилья в сельской местности</t>
  </si>
  <si>
    <t>1212103</t>
  </si>
  <si>
    <t>предоставление субсидии на иные цели бюджетным учреждениям</t>
  </si>
  <si>
    <t>0517521</t>
  </si>
  <si>
    <t>Субвенция на осуществление органами местного самоуправления государственных полномочий в сфере дорожной деятельности</t>
  </si>
  <si>
    <t>Обеспечение жилыми помещениям детей-сирот, детей, оставшихся без попечения родителей</t>
  </si>
  <si>
    <t>0930000</t>
  </si>
  <si>
    <t>1212100</t>
  </si>
  <si>
    <t>1212102</t>
  </si>
  <si>
    <t>Содействие развитию системы дошкольного образования в Максатихинском районе</t>
  </si>
  <si>
    <t>Оказание муниципальной услуги</t>
  </si>
  <si>
    <t>1399100</t>
  </si>
  <si>
    <t>Иные пенсии,социальные доплаты к пенсиям</t>
  </si>
  <si>
    <t>0735020</t>
  </si>
  <si>
    <t>Субсидии на обеспечение жильем молодых семей за счет средств федерального бюджета</t>
  </si>
  <si>
    <t>0737417</t>
  </si>
  <si>
    <t>Субсидии на обеспечение жильем молодых семей за счет средств регионального бюджета</t>
  </si>
  <si>
    <t>Пособия, компенсации гражданам и иные социальные выплаты, кроме публичных нормативных обязательств</t>
  </si>
  <si>
    <t>Обеспечение деятельности администратора программы</t>
  </si>
  <si>
    <t>1399101</t>
  </si>
  <si>
    <t>1311100</t>
  </si>
  <si>
    <t>0311100</t>
  </si>
  <si>
    <t>Предоставление субсидий на обеспечение жильём молодых семей за счёт средств бюджета Максатихинского района</t>
  </si>
  <si>
    <t>Развитие инфраструктуры поддержки малого и среднего предпринимательства</t>
  </si>
  <si>
    <t>0311200</t>
  </si>
  <si>
    <t>Снижение напряженности на рынке труда путем самозанятости населения</t>
  </si>
  <si>
    <t>Обеспечение  эффективного управления муниципальным долгом Максатихинского района Тверской области</t>
  </si>
  <si>
    <t>Обслуживание  муниципального  долга Макскатихинского района Тверской области</t>
  </si>
  <si>
    <t>1311102</t>
  </si>
  <si>
    <t>Создание условий для обеспечения  финансовой устойчивости бюджета Максатихинского района Тверской области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</si>
  <si>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</si>
  <si>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</si>
  <si>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</si>
  <si>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</si>
  <si>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Творческое развитие, профессинальная ориентация, освоение трудовых навыков детьми и подростками</t>
  </si>
  <si>
    <t>Организация  трудоустройства подростков</t>
  </si>
  <si>
    <t>1231000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</si>
  <si>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</si>
  <si>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</si>
  <si>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</si>
  <si>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1231200</t>
  </si>
  <si>
    <t>1231201</t>
  </si>
  <si>
    <t>1240000</t>
  </si>
  <si>
    <t>1241000</t>
  </si>
  <si>
    <t>1241200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</si>
  <si>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</si>
  <si>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1241201</t>
  </si>
  <si>
    <t>0195000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</si>
  <si>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</si>
  <si>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0134000</t>
  </si>
  <si>
    <t>Субсидии на проведение капитального ремонта зданий и помещений, находящихся в муниципальной собственности и используемых для размещения образовательных организаций, реализующих основные общеобразовательные программы дошкольного образования</t>
  </si>
  <si>
    <t>Субсидии на создание в общеобразовательных организации, расположенной в сельской местности, условий для занятий физической культурой и спортом за счет средств областного бюджета</t>
  </si>
  <si>
    <t>1299081</t>
  </si>
  <si>
    <t>Обеспечение деятельности учебно-методического кабинета, централизованной бухгалтерии, группы хозяйственного обслуживания в части погашения кредиторской задолженности прошлых лет</t>
  </si>
  <si>
    <t>1299082</t>
  </si>
  <si>
    <t>Обеспечение деятельности аппарата Управления образования в части погашения кредиторской задолженности прошлых лет</t>
  </si>
  <si>
    <t>1115147</t>
  </si>
  <si>
    <t>Иные межбюджетные трансферты на государственную поддержку муниципальных учреждений культуры</t>
  </si>
  <si>
    <t>1125147</t>
  </si>
  <si>
    <t>1125144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</si>
  <si>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</si>
  <si>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физическим лицам и юридическим лицам, не являющимся муниципальными учреждениями</t>
  </si>
  <si>
    <t>0134100</t>
  </si>
  <si>
    <t>Повышение качества, оперативности и обеспечение стабильности и регулярности информирования населения Максатихинского района через СМИ о жизни населения района, о деятельности органов государственной власти и местного самоуправления</t>
  </si>
  <si>
    <t>0134103</t>
  </si>
  <si>
    <t>Выделение средств из местного бюджета на создание газеты «Вести Максатихи»</t>
  </si>
  <si>
    <t>0112300</t>
  </si>
  <si>
    <t>0112301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</si>
  <si>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</si>
  <si>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</si>
  <si>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 за исключением фонда оплаты труда</t>
  </si>
  <si>
    <t>Прочая закупка товаров, работ и услуг для обеспечения государственных(муниципальных) нужд</t>
  </si>
  <si>
    <t>Уплата прочих налогов, сборов</t>
  </si>
  <si>
    <t>Субсидии юридическим лицам (кроме некомерческих организаций), индивидуальным предпринимателям, физическим лицам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</si>
  <si>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</si>
  <si>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</si>
  <si>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некомерческим организациям (за исключением государственных(муниципальных) учреждений)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</si>
  <si>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</si>
  <si>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</si>
  <si>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 xml:space="preserve">Уплата прочих налогов, сборов </t>
  </si>
  <si>
    <t>Предоставление субсидий  бюджетным, автономным учреждениям и иным некоммерческим организациям</t>
  </si>
  <si>
    <t xml:space="preserve">Обслуживание государственного (муниципального) долга </t>
  </si>
  <si>
    <t>Обеспечение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</si>
  <si>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Участие педагогов в профессиональных конкурсах муниципального, регионального и федерального уровня</t>
  </si>
  <si>
    <t>0932000</t>
  </si>
  <si>
    <t>0932200</t>
  </si>
  <si>
    <t>погашение кредиторской задолженности прошлых лет МКУК "Максатихинский межпоселенческий центр культуры и досуга"</t>
  </si>
  <si>
    <t>Организация  и обеспечение  функционирования  спортивного центра</t>
  </si>
  <si>
    <t>0932202</t>
  </si>
  <si>
    <t>Финансирование  деятельности и содержание здания спортивного центра</t>
  </si>
  <si>
    <t>1299001</t>
  </si>
  <si>
    <t>Обеспечение деятельности аппарата Управления образования</t>
  </si>
  <si>
    <t>0910000</t>
  </si>
  <si>
    <t>Массовая физкультурно- оздоровительная и спортивная работа</t>
  </si>
  <si>
    <t>0911000</t>
  </si>
  <si>
    <t>0911100</t>
  </si>
  <si>
    <t>Комитет по управлению имуществом и земельным отношениям администрации Максатихинского района.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</si>
  <si>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</si>
  <si>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0911101</t>
  </si>
  <si>
    <t>0118500</t>
  </si>
  <si>
    <t>Обеспечение выплаты пенсии бывшим работникам администрации Максатихинского района имеющих право на доплату к государственной пенсии</t>
  </si>
  <si>
    <t>0118501</t>
  </si>
  <si>
    <t>1217601</t>
  </si>
  <si>
    <t>0212000</t>
  </si>
  <si>
    <t>0212300</t>
  </si>
  <si>
    <t>0212302</t>
  </si>
  <si>
    <t>Организация проведения спортивно- массовых мероприятий и соревнований, напрвленных на физическое  воспитание детей, подроствов и молодежи, привлечение  к спортивному, здоровому образу жизни взрослого населения, инвалидов и ветеранов в рамках Единого календарного плана районных спортивно- массовых мероприятий на текущий год, в том числе обеспечение спортивных  мероприятий с учащимися в рамках акций "Спорт  против  наркотиков"</t>
  </si>
  <si>
    <t>Проведение семинаров, тренингов для вовлечения безработных граждан, в т.ч. жителей сельских поселений в предпринимательскую деятельность</t>
  </si>
  <si>
    <t>0111400</t>
  </si>
  <si>
    <t>0197502</t>
  </si>
  <si>
    <t>0197541</t>
  </si>
  <si>
    <t>0837511</t>
  </si>
  <si>
    <t>Обеспечение уплаты взносов в Ассоциацию муниципальных образований</t>
  </si>
  <si>
    <t>0111401</t>
  </si>
  <si>
    <t>Своевременная уплата взносов в "Ассоциацию муниципальных образований"</t>
  </si>
  <si>
    <t>Расходы на выполнение государственных полномочий (адм.ком.)</t>
  </si>
  <si>
    <t>Расходы на выполнение государственных полномочий (ЗАГС)</t>
  </si>
  <si>
    <t>Сохранение и развитие культурно-досуговой деятельности в Максатихинском районе"</t>
  </si>
  <si>
    <t>1112100</t>
  </si>
  <si>
    <t>Сохранение и развитие культурного потенциала</t>
  </si>
  <si>
    <t>1112101</t>
  </si>
  <si>
    <t>оказание муниципальной услуги для занятия творческой деятельностью на непрофесиональной основе в районном доме культуры</t>
  </si>
  <si>
    <t>1112102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</si>
  <si>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</si>
  <si>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1122100</t>
  </si>
  <si>
    <t>1122101</t>
  </si>
  <si>
    <t>оказание муниципальной услуги библиотечного обслуживания населения</t>
  </si>
  <si>
    <t>1132100</t>
  </si>
  <si>
    <t>Развитие кадрового потенциала органов местного самоуправления Максатихинского района</t>
  </si>
  <si>
    <t>Создание условий для эффективного функционирования системы исполнительных органов местного самоуправления Максатихинского района на 2014-2018 гг</t>
  </si>
  <si>
    <t>Профессиональная переподготовка и повышение квалификации муниципальных служащих</t>
  </si>
  <si>
    <t>1132101</t>
  </si>
  <si>
    <t>оказание муниципальной услуги музейного обслуживания населения</t>
  </si>
  <si>
    <t>1142100</t>
  </si>
  <si>
    <t>1142101</t>
  </si>
  <si>
    <t>оказание муниципальной услуги предоставления дополнительного образования детей в области культуры</t>
  </si>
  <si>
    <t>1327700</t>
  </si>
  <si>
    <t>Межбюджетные трансферты из бюджета муниципального района в бюджетам поселений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</si>
  <si>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района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</si>
  <si>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</si>
  <si>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Публичные и публичные нормативные обязательства</t>
  </si>
  <si>
    <t>0820000</t>
  </si>
  <si>
    <t>0821000</t>
  </si>
  <si>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</si>
  <si>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0840000</t>
  </si>
  <si>
    <t>1216404</t>
  </si>
  <si>
    <t>Субсидии на создание в общеобразовательных организации, расположенной в сельской местности, условий для занятий физической культурой и спортом</t>
  </si>
  <si>
    <t>0848000</t>
  </si>
  <si>
    <t>Расходы на содержание подведомственной сети муниципальных учреждений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</si>
</sst>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6" fontId="1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41" fontId="6" fillId="0" borderId="10" xfId="61" applyFont="1" applyFill="1" applyBorder="1" applyAlignment="1">
      <alignment horizontal="right" wrapText="1"/>
    </xf>
    <xf numFmtId="41" fontId="6" fillId="0" borderId="10" xfId="6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0" fillId="22" borderId="0" xfId="0" applyFont="1" applyFill="1" applyAlignment="1">
      <alignment/>
    </xf>
    <xf numFmtId="0" fontId="6" fillId="0" borderId="13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41" fontId="6" fillId="0" borderId="1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horizontal="right" wrapText="1"/>
      <protection locked="0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center" wrapText="1"/>
    </xf>
    <xf numFmtId="41" fontId="6" fillId="0" borderId="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24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justify" wrapText="1"/>
    </xf>
    <xf numFmtId="0" fontId="8" fillId="0" borderId="19" xfId="0" applyFont="1" applyFill="1" applyBorder="1" applyAlignment="1">
      <alignment horizontal="justify" wrapText="1"/>
    </xf>
    <xf numFmtId="0" fontId="1" fillId="0" borderId="18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71" fontId="12" fillId="0" borderId="10" xfId="0" applyNumberFormat="1" applyFont="1" applyFill="1" applyBorder="1" applyAlignment="1">
      <alignment horizontal="right" wrapText="1"/>
    </xf>
    <xf numFmtId="171" fontId="11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2" fontId="12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14" fillId="0" borderId="20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justify" wrapText="1"/>
    </xf>
    <xf numFmtId="0" fontId="14" fillId="0" borderId="19" xfId="0" applyFont="1" applyFill="1" applyBorder="1" applyAlignment="1">
      <alignment horizontal="justify" wrapText="1"/>
    </xf>
    <xf numFmtId="0" fontId="1" fillId="0" borderId="10" xfId="0" applyFont="1" applyBorder="1" applyAlignment="1">
      <alignment/>
    </xf>
    <xf numFmtId="0" fontId="6" fillId="0" borderId="14" xfId="0" applyFont="1" applyFill="1" applyBorder="1" applyAlignment="1">
      <alignment horizontal="justify"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16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 wrapText="1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13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selection activeCell="A7" sqref="A7:E8"/>
    </sheetView>
  </sheetViews>
  <sheetFormatPr defaultColWidth="9.00390625" defaultRowHeight="12.75"/>
  <cols>
    <col min="1" max="1" width="6.375" style="34" customWidth="1"/>
    <col min="2" max="2" width="60.25390625" style="9" customWidth="1"/>
    <col min="3" max="3" width="17.75390625" style="69" customWidth="1"/>
    <col min="4" max="4" width="13.25390625" style="0" customWidth="1"/>
    <col min="5" max="5" width="15.125" style="0" customWidth="1"/>
  </cols>
  <sheetData>
    <row r="1" spans="1:5" ht="12.75">
      <c r="A1" s="23"/>
      <c r="B1" s="151"/>
      <c r="C1" s="151"/>
      <c r="D1" s="185" t="s">
        <v>78</v>
      </c>
      <c r="E1" s="185"/>
    </row>
    <row r="2" spans="1:10" ht="12.75">
      <c r="A2" s="23"/>
      <c r="B2" s="131"/>
      <c r="C2" s="131"/>
      <c r="D2" s="185"/>
      <c r="E2" s="185"/>
      <c r="F2" s="1"/>
      <c r="G2" s="1"/>
      <c r="H2" s="1"/>
      <c r="I2" s="1"/>
      <c r="J2" s="1"/>
    </row>
    <row r="3" spans="1:10" ht="17.25" customHeight="1">
      <c r="A3" s="23"/>
      <c r="B3" s="131"/>
      <c r="C3" s="131"/>
      <c r="D3" s="185"/>
      <c r="E3" s="185"/>
      <c r="F3" s="1"/>
      <c r="G3" s="1"/>
      <c r="H3" s="1"/>
      <c r="I3" s="1"/>
      <c r="J3" s="1"/>
    </row>
    <row r="4" spans="1:10" ht="69" customHeight="1">
      <c r="A4" s="23"/>
      <c r="B4" s="131"/>
      <c r="C4" s="131"/>
      <c r="D4" s="185"/>
      <c r="E4" s="185"/>
      <c r="F4" s="1"/>
      <c r="G4" s="1"/>
      <c r="H4" s="1"/>
      <c r="I4" s="1"/>
      <c r="J4" s="1"/>
    </row>
    <row r="5" spans="1:10" ht="10.5" customHeight="1" hidden="1">
      <c r="A5" s="23"/>
      <c r="B5" s="182"/>
      <c r="C5" s="182"/>
      <c r="D5" s="2"/>
      <c r="E5" s="2"/>
      <c r="F5" s="2"/>
      <c r="G5" s="2"/>
      <c r="H5" s="2"/>
      <c r="I5" s="2"/>
      <c r="J5" s="2"/>
    </row>
    <row r="6" spans="1:10" ht="12.75" hidden="1">
      <c r="A6" s="23"/>
      <c r="B6" s="12"/>
      <c r="C6" s="67"/>
      <c r="D6" s="2"/>
      <c r="E6" s="2"/>
      <c r="F6" s="2"/>
      <c r="G6" s="2"/>
      <c r="H6" s="2"/>
      <c r="I6" s="2"/>
      <c r="J6" s="2"/>
    </row>
    <row r="7" spans="1:10" ht="26.25" customHeight="1">
      <c r="A7" s="190" t="s">
        <v>365</v>
      </c>
      <c r="B7" s="190"/>
      <c r="C7" s="190"/>
      <c r="D7" s="191"/>
      <c r="E7" s="191"/>
      <c r="F7" s="2"/>
      <c r="G7" s="2"/>
      <c r="H7" s="2"/>
      <c r="I7" s="2"/>
      <c r="J7" s="2"/>
    </row>
    <row r="8" spans="1:5" ht="22.5" customHeight="1">
      <c r="A8" s="192"/>
      <c r="B8" s="192"/>
      <c r="C8" s="192"/>
      <c r="D8" s="193"/>
      <c r="E8" s="193"/>
    </row>
    <row r="9" spans="1:5" ht="12.75">
      <c r="A9" s="186" t="s">
        <v>141</v>
      </c>
      <c r="B9" s="188" t="s">
        <v>144</v>
      </c>
      <c r="C9" s="183" t="s">
        <v>145</v>
      </c>
      <c r="D9" s="183"/>
      <c r="E9" s="183"/>
    </row>
    <row r="10" spans="1:5" ht="12.75">
      <c r="A10" s="187"/>
      <c r="B10" s="189"/>
      <c r="C10" s="194" t="s">
        <v>360</v>
      </c>
      <c r="D10" s="184" t="s">
        <v>359</v>
      </c>
      <c r="E10" s="184"/>
    </row>
    <row r="11" spans="1:5" ht="12.75">
      <c r="A11" s="187"/>
      <c r="B11" s="189"/>
      <c r="C11" s="194"/>
      <c r="D11" s="132" t="s">
        <v>361</v>
      </c>
      <c r="E11" s="132" t="s">
        <v>362</v>
      </c>
    </row>
    <row r="12" spans="1:5" ht="12.75">
      <c r="A12" s="133"/>
      <c r="B12" s="134" t="s">
        <v>202</v>
      </c>
      <c r="C12" s="135">
        <f>C13+C21+C24+C30+C36+C39+C43+C46+C48+C50</f>
        <v>335852.50448000006</v>
      </c>
      <c r="D12" s="135">
        <f>D13+D21+D24+D30+D36+D39+D43+D46+D48+D50</f>
        <v>254740.7</v>
      </c>
      <c r="E12" s="135">
        <f>E13+E21+E24+E30+E36+E39+E43+E46+E48+E50</f>
        <v>245163.79999999996</v>
      </c>
    </row>
    <row r="13" spans="1:5" s="5" customFormat="1" ht="12.75">
      <c r="A13" s="136" t="s">
        <v>148</v>
      </c>
      <c r="B13" s="137" t="s">
        <v>157</v>
      </c>
      <c r="C13" s="135">
        <f>C14+C15+C16+C18+C19+C20+C17</f>
        <v>43823.922479999994</v>
      </c>
      <c r="D13" s="135">
        <f>D14+D15+D16+D18+D19+D20+D17</f>
        <v>38301.9</v>
      </c>
      <c r="E13" s="135">
        <f>E14+E15+E16+E18+E19+E20+E17</f>
        <v>34693.7</v>
      </c>
    </row>
    <row r="14" spans="1:5" s="8" customFormat="1" ht="25.5">
      <c r="A14" s="138" t="s">
        <v>146</v>
      </c>
      <c r="B14" s="139" t="str">
        <f>'Прил.№4'!E15</f>
        <v>Функционирование высшего должностного лица субъекта Российской Федерации и муниципального образования</v>
      </c>
      <c r="C14" s="140">
        <f>'Прил.№ 5'!E14</f>
        <v>1157.9999999999998</v>
      </c>
      <c r="D14" s="140">
        <f>'Прил.№ 5'!F14</f>
        <v>1250</v>
      </c>
      <c r="E14" s="140">
        <f>'Прил.№ 5'!G14</f>
        <v>1100</v>
      </c>
    </row>
    <row r="15" spans="1:5" s="8" customFormat="1" ht="38.25">
      <c r="A15" s="138" t="s">
        <v>149</v>
      </c>
      <c r="B15" s="139" t="str">
        <f>'Прил.№4'!E30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5" s="141">
        <f>'Прил.№ 5'!E29</f>
        <v>150.82548</v>
      </c>
      <c r="D15" s="141">
        <f>'Прил.№ 5'!F29</f>
        <v>281</v>
      </c>
      <c r="E15" s="141">
        <f>'Прил.№ 5'!G29</f>
        <v>281</v>
      </c>
    </row>
    <row r="16" spans="1:5" s="8" customFormat="1" ht="38.25">
      <c r="A16" s="138" t="s">
        <v>150</v>
      </c>
      <c r="B16" s="139" t="s">
        <v>158</v>
      </c>
      <c r="C16" s="140">
        <f>'Прил.№ 5'!E36</f>
        <v>20080.574999999993</v>
      </c>
      <c r="D16" s="140">
        <f>'Прил.№ 5'!F36</f>
        <v>21070.1</v>
      </c>
      <c r="E16" s="140">
        <f>'Прил.№ 5'!G36</f>
        <v>18016.499999999996</v>
      </c>
    </row>
    <row r="17" spans="1:5" s="8" customFormat="1" ht="12.75">
      <c r="A17" s="138" t="s">
        <v>100</v>
      </c>
      <c r="B17" s="142" t="s">
        <v>101</v>
      </c>
      <c r="C17" s="140">
        <f>'Прил.№ 5'!E73</f>
        <v>0</v>
      </c>
      <c r="D17" s="140">
        <f>'Прил.№ 5'!F73</f>
        <v>21.8</v>
      </c>
      <c r="E17" s="140">
        <f>'Прил.№ 5'!G73</f>
        <v>0</v>
      </c>
    </row>
    <row r="18" spans="1:5" s="8" customFormat="1" ht="25.5">
      <c r="A18" s="143" t="s">
        <v>190</v>
      </c>
      <c r="B18" s="142" t="str">
        <f>'Прил.№ 5'!D80</f>
        <v>Обеспечение деятельности  финансовых, налоговых и таможенных органов и органов финансового (финансово-бюджетного) надзора</v>
      </c>
      <c r="C18" s="140">
        <f>'Прил.№ 5'!E80</f>
        <v>7641.99</v>
      </c>
      <c r="D18" s="140">
        <f>'Прил.№ 5'!F80</f>
        <v>7011.999999999999</v>
      </c>
      <c r="E18" s="140">
        <f>'Прил.№ 5'!G80</f>
        <v>6720.7</v>
      </c>
    </row>
    <row r="19" spans="1:5" s="8" customFormat="1" ht="12.75">
      <c r="A19" s="143" t="s">
        <v>208</v>
      </c>
      <c r="B19" s="144" t="s">
        <v>159</v>
      </c>
      <c r="C19" s="140">
        <f>'Прил.№ 5'!E110</f>
        <v>1.5</v>
      </c>
      <c r="D19" s="140">
        <f>'Прил.№ 5'!F110</f>
        <v>100</v>
      </c>
      <c r="E19" s="140">
        <f>'Прил.№ 5'!G110</f>
        <v>100</v>
      </c>
    </row>
    <row r="20" spans="1:5" s="8" customFormat="1" ht="12.75">
      <c r="A20" s="143" t="s">
        <v>213</v>
      </c>
      <c r="B20" s="144" t="s">
        <v>160</v>
      </c>
      <c r="C20" s="140">
        <f>'Прил.№ 5'!E117</f>
        <v>14791.032</v>
      </c>
      <c r="D20" s="140">
        <f>'Прил.№ 5'!F117</f>
        <v>8567</v>
      </c>
      <c r="E20" s="140">
        <f>'Прил.№ 5'!G117</f>
        <v>8475.5</v>
      </c>
    </row>
    <row r="21" spans="1:5" s="5" customFormat="1" ht="12.75">
      <c r="A21" s="136" t="s">
        <v>152</v>
      </c>
      <c r="B21" s="137" t="s">
        <v>161</v>
      </c>
      <c r="C21" s="135">
        <f>C22+C23</f>
        <v>1768.3</v>
      </c>
      <c r="D21" s="135">
        <f>D22+D23</f>
        <v>1861</v>
      </c>
      <c r="E21" s="135">
        <f>E22+E23</f>
        <v>1861.2</v>
      </c>
    </row>
    <row r="22" spans="1:5" s="5" customFormat="1" ht="12.75">
      <c r="A22" s="138" t="s">
        <v>267</v>
      </c>
      <c r="B22" s="145" t="s">
        <v>268</v>
      </c>
      <c r="C22" s="140">
        <f>'Прил.№ 5'!E226</f>
        <v>456.3</v>
      </c>
      <c r="D22" s="140">
        <f>'Прил.№ 5'!F226</f>
        <v>491</v>
      </c>
      <c r="E22" s="140">
        <f>'Прил.№ 5'!G226</f>
        <v>541.2</v>
      </c>
    </row>
    <row r="23" spans="1:5" s="8" customFormat="1" ht="25.5">
      <c r="A23" s="138" t="s">
        <v>153</v>
      </c>
      <c r="B23" s="139" t="str">
        <f>'Прил.№4'!E152</f>
        <v>Защита населения и территории от чрезвычайных ситуаций природного и техногенного характера, гражданская оборона</v>
      </c>
      <c r="C23" s="140">
        <f>'Прил.№ 5'!E234</f>
        <v>1312</v>
      </c>
      <c r="D23" s="140">
        <f>'Прил.№ 5'!F234</f>
        <v>1370</v>
      </c>
      <c r="E23" s="140">
        <f>'Прил.№ 5'!G234</f>
        <v>1320</v>
      </c>
    </row>
    <row r="24" spans="1:5" s="5" customFormat="1" ht="12.75">
      <c r="A24" s="136" t="s">
        <v>154</v>
      </c>
      <c r="B24" s="137" t="s">
        <v>162</v>
      </c>
      <c r="C24" s="135">
        <f>C26+C27+C29+C28+C25</f>
        <v>20375</v>
      </c>
      <c r="D24" s="135">
        <f>D26+D27+D29+D28+D25</f>
        <v>17702.2</v>
      </c>
      <c r="E24" s="135">
        <f>E26+E27+E29+E28+E25</f>
        <v>17013.2</v>
      </c>
    </row>
    <row r="25" spans="1:5" s="5" customFormat="1" ht="12.75">
      <c r="A25" s="143" t="s">
        <v>302</v>
      </c>
      <c r="B25" s="144" t="s">
        <v>303</v>
      </c>
      <c r="C25" s="140">
        <f>'Прил.№ 5'!E279</f>
        <v>124.3</v>
      </c>
      <c r="D25" s="140">
        <f>'Прил.№ 5'!F279</f>
        <v>150</v>
      </c>
      <c r="E25" s="140">
        <f>'Прил.№ 5'!G279</f>
        <v>150</v>
      </c>
    </row>
    <row r="26" spans="1:5" s="8" customFormat="1" ht="12.75">
      <c r="A26" s="143" t="s">
        <v>155</v>
      </c>
      <c r="B26" s="144" t="s">
        <v>163</v>
      </c>
      <c r="C26" s="140">
        <f>'Прил.№ 5'!E287</f>
        <v>0</v>
      </c>
      <c r="D26" s="140">
        <f>'Прил.№ 5'!F287</f>
        <v>143.8</v>
      </c>
      <c r="E26" s="140">
        <f>'Прил.№ 5'!G287</f>
        <v>54.7</v>
      </c>
    </row>
    <row r="27" spans="1:5" s="8" customFormat="1" ht="12.75">
      <c r="A27" s="143" t="s">
        <v>156</v>
      </c>
      <c r="B27" s="144" t="s">
        <v>164</v>
      </c>
      <c r="C27" s="140">
        <f>'Прил.№ 5'!E295</f>
        <v>2566.1</v>
      </c>
      <c r="D27" s="140">
        <f>'Прил.№ 5'!F295</f>
        <v>1246.4</v>
      </c>
      <c r="E27" s="140">
        <f>'Прил.№ 5'!G295</f>
        <v>1256.4</v>
      </c>
    </row>
    <row r="28" spans="1:5" s="8" customFormat="1" ht="12.75">
      <c r="A28" s="143" t="s">
        <v>229</v>
      </c>
      <c r="B28" s="144" t="s">
        <v>231</v>
      </c>
      <c r="C28" s="140">
        <f>'Прил.№ 5'!E306</f>
        <v>17669.600000000002</v>
      </c>
      <c r="D28" s="140">
        <f>'Прил.№ 5'!F306</f>
        <v>16057</v>
      </c>
      <c r="E28" s="140">
        <f>'Прил.№ 5'!G306</f>
        <v>15447.1</v>
      </c>
    </row>
    <row r="29" spans="1:5" s="8" customFormat="1" ht="12.75">
      <c r="A29" s="143" t="s">
        <v>209</v>
      </c>
      <c r="B29" s="144" t="s">
        <v>165</v>
      </c>
      <c r="C29" s="140">
        <f>'Прил.№ 5'!E320</f>
        <v>15</v>
      </c>
      <c r="D29" s="140">
        <f>'Прил.№ 5'!F320</f>
        <v>105</v>
      </c>
      <c r="E29" s="140">
        <f>'Прил.№ 5'!G320</f>
        <v>105</v>
      </c>
    </row>
    <row r="30" spans="1:5" s="5" customFormat="1" ht="12.75">
      <c r="A30" s="136" t="s">
        <v>166</v>
      </c>
      <c r="B30" s="137" t="s">
        <v>167</v>
      </c>
      <c r="C30" s="135">
        <f>C31+C32+C33+C34+C35</f>
        <v>224908.87600000002</v>
      </c>
      <c r="D30" s="135">
        <f>D31+D32+D33+D34+D35</f>
        <v>163825</v>
      </c>
      <c r="E30" s="135">
        <f>E31+E32+E33+E34+E35</f>
        <v>160825</v>
      </c>
    </row>
    <row r="31" spans="1:5" s="8" customFormat="1" ht="12.75">
      <c r="A31" s="143" t="s">
        <v>188</v>
      </c>
      <c r="B31" s="142" t="s">
        <v>189</v>
      </c>
      <c r="C31" s="140">
        <f>'Прил.№ 5'!E356</f>
        <v>93226.701</v>
      </c>
      <c r="D31" s="140">
        <f>'Прил.№ 5'!F356</f>
        <v>47245</v>
      </c>
      <c r="E31" s="140">
        <f>'Прил.№ 5'!G356</f>
        <v>46142</v>
      </c>
    </row>
    <row r="32" spans="1:5" s="8" customFormat="1" ht="12.75">
      <c r="A32" s="143" t="s">
        <v>183</v>
      </c>
      <c r="B32" s="142" t="s">
        <v>184</v>
      </c>
      <c r="C32" s="140">
        <f>'Прил.№ 5'!E385</f>
        <v>122124.35400000002</v>
      </c>
      <c r="D32" s="140">
        <f>'Прил.№ 5'!F385</f>
        <v>108113</v>
      </c>
      <c r="E32" s="140">
        <f>'Прил.№ 5'!G385</f>
        <v>106216</v>
      </c>
    </row>
    <row r="33" spans="1:5" s="8" customFormat="1" ht="25.5">
      <c r="A33" s="143" t="s">
        <v>200</v>
      </c>
      <c r="B33" s="142" t="str">
        <f>'Прил.№4'!E745</f>
        <v>Профессиональная подготовка, переподготовка и повышение квалификации</v>
      </c>
      <c r="C33" s="140">
        <f>'Прил.№ 5'!E440</f>
        <v>146.882</v>
      </c>
      <c r="D33" s="140">
        <f>'Прил.№ 5'!F440</f>
        <v>280</v>
      </c>
      <c r="E33" s="140">
        <f>'Прил.№ 5'!G440</f>
        <v>280</v>
      </c>
    </row>
    <row r="34" spans="1:5" s="8" customFormat="1" ht="12.75">
      <c r="A34" s="143" t="s">
        <v>168</v>
      </c>
      <c r="B34" s="142" t="s">
        <v>169</v>
      </c>
      <c r="C34" s="140">
        <f>'Прил.№ 5'!E460</f>
        <v>1417.061</v>
      </c>
      <c r="D34" s="140">
        <f>'Прил.№ 5'!F460</f>
        <v>480</v>
      </c>
      <c r="E34" s="140">
        <f>'Прил.№ 5'!G460</f>
        <v>480</v>
      </c>
    </row>
    <row r="35" spans="1:5" s="8" customFormat="1" ht="12.75">
      <c r="A35" s="143" t="s">
        <v>170</v>
      </c>
      <c r="B35" s="144" t="s">
        <v>171</v>
      </c>
      <c r="C35" s="140">
        <f>'Прил.№ 5'!E530</f>
        <v>7993.8780000000015</v>
      </c>
      <c r="D35" s="140">
        <f>'Прил.№ 5'!F530</f>
        <v>7707</v>
      </c>
      <c r="E35" s="140">
        <f>'Прил.№ 5'!G530</f>
        <v>7707</v>
      </c>
    </row>
    <row r="36" spans="1:5" s="5" customFormat="1" ht="12.75">
      <c r="A36" s="136" t="s">
        <v>172</v>
      </c>
      <c r="B36" s="137" t="str">
        <f>'Прил.№4'!E537</f>
        <v>Культура и кинематография</v>
      </c>
      <c r="C36" s="135">
        <f>C37+C38</f>
        <v>27998.068000000003</v>
      </c>
      <c r="D36" s="135">
        <f>D37+D38</f>
        <v>20677</v>
      </c>
      <c r="E36" s="135">
        <f>E37+E38</f>
        <v>18177</v>
      </c>
    </row>
    <row r="37" spans="1:5" s="8" customFormat="1" ht="12.75">
      <c r="A37" s="143" t="s">
        <v>185</v>
      </c>
      <c r="B37" s="142" t="s">
        <v>186</v>
      </c>
      <c r="C37" s="140">
        <f>'Прил.№ 5'!E574</f>
        <v>23715.741</v>
      </c>
      <c r="D37" s="140">
        <f>'Прил.№ 5'!F574</f>
        <v>17247</v>
      </c>
      <c r="E37" s="140">
        <f>'Прил.№ 5'!G574</f>
        <v>14827</v>
      </c>
    </row>
    <row r="38" spans="1:5" s="8" customFormat="1" ht="12.75">
      <c r="A38" s="138" t="s">
        <v>173</v>
      </c>
      <c r="B38" s="139" t="str">
        <f>'Прил.№4'!E609</f>
        <v>Другие вопросы в области культуры, кинематографии</v>
      </c>
      <c r="C38" s="141">
        <f>'Прил.№ 5'!E645</f>
        <v>4282.327</v>
      </c>
      <c r="D38" s="141">
        <f>'Прил.№ 5'!F645</f>
        <v>3430</v>
      </c>
      <c r="E38" s="141">
        <f>'Прил.№ 5'!G645</f>
        <v>3350</v>
      </c>
    </row>
    <row r="39" spans="1:5" s="5" customFormat="1" ht="12.75">
      <c r="A39" s="136" t="s">
        <v>174</v>
      </c>
      <c r="B39" s="137" t="s">
        <v>175</v>
      </c>
      <c r="C39" s="146">
        <f>C40+C41+C42</f>
        <v>8644.173999999999</v>
      </c>
      <c r="D39" s="146">
        <f>D40+D41+D42</f>
        <v>4903.6</v>
      </c>
      <c r="E39" s="146">
        <f>E40+E41+E42</f>
        <v>6767.4</v>
      </c>
    </row>
    <row r="40" spans="1:5" s="8" customFormat="1" ht="12.75">
      <c r="A40" s="143" t="s">
        <v>176</v>
      </c>
      <c r="B40" s="144" t="s">
        <v>177</v>
      </c>
      <c r="C40" s="147">
        <f>'Прил.№ 5'!E685</f>
        <v>1300</v>
      </c>
      <c r="D40" s="147">
        <f>'Прил.№ 5'!F685</f>
        <v>1300</v>
      </c>
      <c r="E40" s="147">
        <f>'Прил.№ 5'!G685</f>
        <v>1300</v>
      </c>
    </row>
    <row r="41" spans="1:5" s="8" customFormat="1" ht="12.75">
      <c r="A41" s="143" t="s">
        <v>178</v>
      </c>
      <c r="B41" s="144" t="s">
        <v>179</v>
      </c>
      <c r="C41" s="147">
        <f>'Прил.№ 5'!E694</f>
        <v>1136.7240000000002</v>
      </c>
      <c r="D41" s="147">
        <f>'Прил.№ 5'!F694</f>
        <v>668.9</v>
      </c>
      <c r="E41" s="147">
        <f>'Прил.№ 5'!G694</f>
        <v>668.9</v>
      </c>
    </row>
    <row r="42" spans="1:5" s="8" customFormat="1" ht="12.75">
      <c r="A42" s="143" t="s">
        <v>233</v>
      </c>
      <c r="B42" s="144" t="s">
        <v>235</v>
      </c>
      <c r="C42" s="147">
        <f>'Прил.№ 5'!E751</f>
        <v>6207.449999999999</v>
      </c>
      <c r="D42" s="147">
        <f>'Прил.№ 5'!F751</f>
        <v>2934.7</v>
      </c>
      <c r="E42" s="147">
        <f>'Прил.№ 5'!G751</f>
        <v>4798.5</v>
      </c>
    </row>
    <row r="43" spans="1:5" s="5" customFormat="1" ht="12.75">
      <c r="A43" s="136" t="s">
        <v>218</v>
      </c>
      <c r="B43" s="137" t="s">
        <v>210</v>
      </c>
      <c r="C43" s="135">
        <f>C45+C44</f>
        <v>3807</v>
      </c>
      <c r="D43" s="135">
        <f>D45+D44</f>
        <v>5700</v>
      </c>
      <c r="E43" s="135">
        <f>E45+E44</f>
        <v>4700</v>
      </c>
    </row>
    <row r="44" spans="1:5" s="8" customFormat="1" ht="12.75">
      <c r="A44" s="143" t="s">
        <v>238</v>
      </c>
      <c r="B44" s="144" t="s">
        <v>239</v>
      </c>
      <c r="C44" s="140">
        <f>'Прил.№ 5'!E779</f>
        <v>3247</v>
      </c>
      <c r="D44" s="140">
        <f>'Прил.№ 5'!F779</f>
        <v>5000</v>
      </c>
      <c r="E44" s="140">
        <f>'Прил.№ 5'!G779</f>
        <v>4000</v>
      </c>
    </row>
    <row r="45" spans="1:5" s="8" customFormat="1" ht="12.75">
      <c r="A45" s="143" t="s">
        <v>219</v>
      </c>
      <c r="B45" s="144" t="s">
        <v>220</v>
      </c>
      <c r="C45" s="140">
        <f>'Прил.№ 5'!E788</f>
        <v>560</v>
      </c>
      <c r="D45" s="140">
        <f>'Прил.№ 5'!F788</f>
        <v>700</v>
      </c>
      <c r="E45" s="140">
        <f>'Прил.№ 5'!G788</f>
        <v>700</v>
      </c>
    </row>
    <row r="46" spans="1:5" s="5" customFormat="1" ht="12.75">
      <c r="A46" s="148">
        <v>1200</v>
      </c>
      <c r="B46" s="149" t="s">
        <v>217</v>
      </c>
      <c r="C46" s="135">
        <f>SUM(C47:C47)</f>
        <v>1868.588</v>
      </c>
      <c r="D46" s="135">
        <f>SUM(D47:D47)</f>
        <v>1000</v>
      </c>
      <c r="E46" s="135">
        <f>SUM(E47:E47)</f>
        <v>1000</v>
      </c>
    </row>
    <row r="47" spans="1:5" s="8" customFormat="1" ht="12.75">
      <c r="A47" s="143" t="s">
        <v>250</v>
      </c>
      <c r="B47" s="144" t="s">
        <v>251</v>
      </c>
      <c r="C47" s="140">
        <f>'Прил.№ 5'!E798</f>
        <v>1868.588</v>
      </c>
      <c r="D47" s="140">
        <f>'Прил.№ 5'!F798</f>
        <v>1000</v>
      </c>
      <c r="E47" s="140">
        <f>'Прил.№ 5'!G798</f>
        <v>1000</v>
      </c>
    </row>
    <row r="48" spans="1:5" s="5" customFormat="1" ht="12.75">
      <c r="A48" s="136" t="s">
        <v>223</v>
      </c>
      <c r="B48" s="149" t="s">
        <v>199</v>
      </c>
      <c r="C48" s="150">
        <f>C49</f>
        <v>735</v>
      </c>
      <c r="D48" s="150">
        <f>D49</f>
        <v>770</v>
      </c>
      <c r="E48" s="150">
        <f>E49</f>
        <v>126.3</v>
      </c>
    </row>
    <row r="49" spans="1:5" s="8" customFormat="1" ht="12.75">
      <c r="A49" s="143" t="s">
        <v>224</v>
      </c>
      <c r="B49" s="142" t="str">
        <f>'Прил.№4'!E863</f>
        <v>Обслуживание государственного внутреннего и муниципального долга</v>
      </c>
      <c r="C49" s="140">
        <f>'Прил.№ 5'!E814</f>
        <v>735</v>
      </c>
      <c r="D49" s="140">
        <f>'Прил.№ 5'!F814</f>
        <v>770</v>
      </c>
      <c r="E49" s="140">
        <f>'Прил.№ 5'!G814</f>
        <v>126.3</v>
      </c>
    </row>
    <row r="50" spans="1:5" s="5" customFormat="1" ht="25.5">
      <c r="A50" s="174">
        <v>1400</v>
      </c>
      <c r="B50" s="175" t="s">
        <v>228</v>
      </c>
      <c r="C50" s="176">
        <f>SUM(C51:C51)</f>
        <v>1923.576</v>
      </c>
      <c r="D50" s="176">
        <f>SUM(D51:D51)</f>
        <v>0</v>
      </c>
      <c r="E50" s="176">
        <f>SUM(E51:E51)</f>
        <v>0</v>
      </c>
    </row>
    <row r="51" spans="1:5" s="8" customFormat="1" ht="12.75">
      <c r="A51" s="173">
        <v>1403</v>
      </c>
      <c r="B51" s="177" t="s">
        <v>304</v>
      </c>
      <c r="C51" s="141">
        <f>'Прил.№ 5'!E823</f>
        <v>1923.576</v>
      </c>
      <c r="D51" s="141">
        <f>'Прил.№ 5'!F823</f>
        <v>0</v>
      </c>
      <c r="E51" s="141">
        <f>'Прил.№ 5'!G823</f>
        <v>0</v>
      </c>
    </row>
    <row r="52" spans="1:3" s="8" customFormat="1" ht="12.75">
      <c r="A52" s="33"/>
      <c r="B52" s="32"/>
      <c r="C52" s="68"/>
    </row>
    <row r="53" spans="1:3" s="8" customFormat="1" ht="12.75">
      <c r="A53" s="33"/>
      <c r="B53" s="32"/>
      <c r="C53" s="68"/>
    </row>
    <row r="54" spans="1:3" s="8" customFormat="1" ht="12.75">
      <c r="A54" s="33"/>
      <c r="B54" s="32"/>
      <c r="C54" s="68"/>
    </row>
    <row r="55" spans="1:3" s="8" customFormat="1" ht="12.75">
      <c r="A55" s="33"/>
      <c r="B55" s="32"/>
      <c r="C55" s="68"/>
    </row>
    <row r="56" spans="1:3" s="8" customFormat="1" ht="12.75">
      <c r="A56" s="33"/>
      <c r="B56" s="32"/>
      <c r="C56" s="68"/>
    </row>
    <row r="57" spans="1:3" s="8" customFormat="1" ht="12.75">
      <c r="A57" s="33"/>
      <c r="B57" s="32"/>
      <c r="C57" s="68"/>
    </row>
    <row r="58" spans="1:3" s="8" customFormat="1" ht="12.75">
      <c r="A58" s="33"/>
      <c r="B58" s="32"/>
      <c r="C58" s="68"/>
    </row>
    <row r="59" spans="1:3" s="8" customFormat="1" ht="12.75">
      <c r="A59" s="33"/>
      <c r="B59" s="32"/>
      <c r="C59" s="68"/>
    </row>
    <row r="60" spans="1:3" s="8" customFormat="1" ht="12.75">
      <c r="A60" s="33"/>
      <c r="B60" s="32"/>
      <c r="C60" s="68"/>
    </row>
    <row r="61" spans="1:3" s="8" customFormat="1" ht="12.75">
      <c r="A61" s="33"/>
      <c r="B61" s="32"/>
      <c r="C61" s="68"/>
    </row>
    <row r="62" spans="1:3" s="8" customFormat="1" ht="12.75">
      <c r="A62" s="33"/>
      <c r="B62" s="32"/>
      <c r="C62" s="68"/>
    </row>
    <row r="63" spans="1:3" s="8" customFormat="1" ht="12.75">
      <c r="A63" s="33"/>
      <c r="B63" s="32"/>
      <c r="C63" s="68"/>
    </row>
    <row r="64" spans="1:3" s="8" customFormat="1" ht="12.75">
      <c r="A64" s="33"/>
      <c r="B64" s="32"/>
      <c r="C64" s="68"/>
    </row>
    <row r="65" spans="1:3" s="8" customFormat="1" ht="12.75">
      <c r="A65" s="33"/>
      <c r="B65" s="32"/>
      <c r="C65" s="68"/>
    </row>
    <row r="66" spans="1:3" s="8" customFormat="1" ht="12.75">
      <c r="A66" s="33"/>
      <c r="B66" s="32"/>
      <c r="C66" s="68"/>
    </row>
    <row r="67" spans="1:3" s="8" customFormat="1" ht="12.75">
      <c r="A67" s="33"/>
      <c r="B67" s="32"/>
      <c r="C67" s="68"/>
    </row>
    <row r="68" spans="1:3" s="8" customFormat="1" ht="12.75">
      <c r="A68" s="33"/>
      <c r="B68" s="32"/>
      <c r="C68" s="68"/>
    </row>
    <row r="69" spans="1:3" s="8" customFormat="1" ht="12.75">
      <c r="A69" s="33"/>
      <c r="B69" s="32"/>
      <c r="C69" s="68"/>
    </row>
    <row r="70" spans="1:3" s="8" customFormat="1" ht="12.75">
      <c r="A70" s="33"/>
      <c r="B70" s="32"/>
      <c r="C70" s="68"/>
    </row>
    <row r="71" spans="1:3" s="8" customFormat="1" ht="12.75">
      <c r="A71" s="33"/>
      <c r="B71" s="32"/>
      <c r="C71" s="68"/>
    </row>
    <row r="72" spans="1:3" s="8" customFormat="1" ht="12.75">
      <c r="A72" s="33"/>
      <c r="B72" s="32"/>
      <c r="C72" s="68"/>
    </row>
    <row r="73" spans="1:3" s="8" customFormat="1" ht="12.75">
      <c r="A73" s="33"/>
      <c r="B73" s="32"/>
      <c r="C73" s="68"/>
    </row>
    <row r="74" spans="1:3" s="8" customFormat="1" ht="12.75">
      <c r="A74" s="33"/>
      <c r="B74" s="32"/>
      <c r="C74" s="68"/>
    </row>
    <row r="75" spans="1:3" s="8" customFormat="1" ht="12.75">
      <c r="A75" s="33"/>
      <c r="B75" s="32"/>
      <c r="C75" s="68"/>
    </row>
    <row r="76" spans="1:3" s="8" customFormat="1" ht="12.75">
      <c r="A76" s="33"/>
      <c r="B76" s="32"/>
      <c r="C76" s="68"/>
    </row>
    <row r="77" spans="1:3" s="8" customFormat="1" ht="12.75">
      <c r="A77" s="33"/>
      <c r="B77" s="32"/>
      <c r="C77" s="68"/>
    </row>
    <row r="78" spans="1:3" s="8" customFormat="1" ht="12.75">
      <c r="A78" s="33"/>
      <c r="B78" s="32"/>
      <c r="C78" s="68"/>
    </row>
    <row r="79" spans="1:3" s="8" customFormat="1" ht="12.75">
      <c r="A79" s="33"/>
      <c r="B79" s="32"/>
      <c r="C79" s="68"/>
    </row>
    <row r="80" spans="1:3" s="8" customFormat="1" ht="12.75">
      <c r="A80" s="33"/>
      <c r="B80" s="32"/>
      <c r="C80" s="68"/>
    </row>
    <row r="81" spans="1:3" s="8" customFormat="1" ht="12.75">
      <c r="A81" s="33"/>
      <c r="B81" s="32"/>
      <c r="C81" s="68"/>
    </row>
    <row r="82" spans="1:3" s="8" customFormat="1" ht="12.75">
      <c r="A82" s="33"/>
      <c r="B82" s="32"/>
      <c r="C82" s="68"/>
    </row>
    <row r="83" spans="1:3" s="8" customFormat="1" ht="12.75">
      <c r="A83" s="33"/>
      <c r="B83" s="32"/>
      <c r="C83" s="68"/>
    </row>
    <row r="84" spans="1:3" s="8" customFormat="1" ht="12.75">
      <c r="A84" s="33"/>
      <c r="B84" s="32"/>
      <c r="C84" s="68"/>
    </row>
    <row r="85" spans="1:3" s="8" customFormat="1" ht="12.75">
      <c r="A85" s="33"/>
      <c r="B85" s="32"/>
      <c r="C85" s="68"/>
    </row>
    <row r="86" spans="1:3" s="8" customFormat="1" ht="12.75">
      <c r="A86" s="33"/>
      <c r="B86" s="32"/>
      <c r="C86" s="68"/>
    </row>
    <row r="87" spans="1:3" s="8" customFormat="1" ht="12.75">
      <c r="A87" s="33"/>
      <c r="B87" s="32"/>
      <c r="C87" s="68"/>
    </row>
    <row r="88" spans="1:3" s="8" customFormat="1" ht="12.75">
      <c r="A88" s="33"/>
      <c r="B88" s="32"/>
      <c r="C88" s="68"/>
    </row>
    <row r="89" spans="1:3" s="8" customFormat="1" ht="12.75">
      <c r="A89" s="33"/>
      <c r="B89" s="32"/>
      <c r="C89" s="68"/>
    </row>
    <row r="90" spans="1:3" s="8" customFormat="1" ht="12.75">
      <c r="A90" s="33"/>
      <c r="B90" s="32"/>
      <c r="C90" s="68"/>
    </row>
    <row r="91" spans="1:3" s="8" customFormat="1" ht="12.75">
      <c r="A91" s="33"/>
      <c r="B91" s="32"/>
      <c r="C91" s="68"/>
    </row>
    <row r="92" spans="1:3" s="8" customFormat="1" ht="12.75">
      <c r="A92" s="33"/>
      <c r="B92" s="32"/>
      <c r="C92" s="68"/>
    </row>
    <row r="93" spans="1:3" s="8" customFormat="1" ht="12.75">
      <c r="A93" s="33"/>
      <c r="B93" s="32"/>
      <c r="C93" s="68"/>
    </row>
    <row r="94" spans="1:3" s="8" customFormat="1" ht="12.75">
      <c r="A94" s="33"/>
      <c r="B94" s="32"/>
      <c r="C94" s="68"/>
    </row>
    <row r="95" spans="1:3" s="8" customFormat="1" ht="12.75">
      <c r="A95" s="33"/>
      <c r="B95" s="32"/>
      <c r="C95" s="68"/>
    </row>
    <row r="96" spans="1:3" s="8" customFormat="1" ht="12.75">
      <c r="A96" s="33"/>
      <c r="B96" s="32"/>
      <c r="C96" s="68"/>
    </row>
    <row r="97" spans="1:3" s="8" customFormat="1" ht="12.75">
      <c r="A97" s="33"/>
      <c r="B97" s="32"/>
      <c r="C97" s="68"/>
    </row>
    <row r="98" spans="1:3" s="8" customFormat="1" ht="12.75">
      <c r="A98" s="33"/>
      <c r="B98" s="32"/>
      <c r="C98" s="68"/>
    </row>
    <row r="99" spans="1:3" s="8" customFormat="1" ht="12.75">
      <c r="A99" s="33"/>
      <c r="B99" s="32"/>
      <c r="C99" s="68"/>
    </row>
    <row r="100" spans="1:3" s="8" customFormat="1" ht="12.75">
      <c r="A100" s="33"/>
      <c r="B100" s="32"/>
      <c r="C100" s="68"/>
    </row>
    <row r="101" spans="1:3" s="8" customFormat="1" ht="12.75">
      <c r="A101" s="33"/>
      <c r="B101" s="32"/>
      <c r="C101" s="68"/>
    </row>
    <row r="102" spans="1:3" s="8" customFormat="1" ht="12.75">
      <c r="A102" s="33"/>
      <c r="B102" s="32"/>
      <c r="C102" s="68"/>
    </row>
    <row r="103" spans="1:3" s="8" customFormat="1" ht="12.75">
      <c r="A103" s="33"/>
      <c r="B103" s="32"/>
      <c r="C103" s="68"/>
    </row>
    <row r="104" spans="1:3" s="8" customFormat="1" ht="12.75">
      <c r="A104" s="33"/>
      <c r="B104" s="32"/>
      <c r="C104" s="68"/>
    </row>
    <row r="105" spans="1:3" s="8" customFormat="1" ht="12.75">
      <c r="A105" s="33"/>
      <c r="B105" s="32"/>
      <c r="C105" s="68"/>
    </row>
    <row r="106" spans="1:3" s="8" customFormat="1" ht="12.75">
      <c r="A106" s="33"/>
      <c r="B106" s="32"/>
      <c r="C106" s="68"/>
    </row>
    <row r="107" spans="1:3" s="8" customFormat="1" ht="12.75">
      <c r="A107" s="33"/>
      <c r="B107" s="32"/>
      <c r="C107" s="68"/>
    </row>
    <row r="108" spans="1:3" s="8" customFormat="1" ht="12.75">
      <c r="A108" s="33"/>
      <c r="B108" s="32"/>
      <c r="C108" s="68"/>
    </row>
    <row r="109" spans="1:3" s="8" customFormat="1" ht="12.75">
      <c r="A109" s="33"/>
      <c r="B109" s="32"/>
      <c r="C109" s="68"/>
    </row>
    <row r="110" spans="1:3" s="8" customFormat="1" ht="12.75">
      <c r="A110" s="33"/>
      <c r="B110" s="32"/>
      <c r="C110" s="68"/>
    </row>
    <row r="111" spans="1:3" s="8" customFormat="1" ht="12.75">
      <c r="A111" s="33"/>
      <c r="B111" s="32"/>
      <c r="C111" s="68"/>
    </row>
    <row r="112" spans="1:3" s="8" customFormat="1" ht="12.75">
      <c r="A112" s="33"/>
      <c r="B112" s="32"/>
      <c r="C112" s="68"/>
    </row>
    <row r="113" spans="1:3" s="8" customFormat="1" ht="12.75">
      <c r="A113" s="33"/>
      <c r="B113" s="32"/>
      <c r="C113" s="68"/>
    </row>
    <row r="114" spans="1:3" s="8" customFormat="1" ht="12.75">
      <c r="A114" s="33"/>
      <c r="B114" s="32"/>
      <c r="C114" s="68"/>
    </row>
    <row r="115" spans="1:3" s="8" customFormat="1" ht="12.75">
      <c r="A115" s="33"/>
      <c r="B115" s="32"/>
      <c r="C115" s="68"/>
    </row>
    <row r="116" spans="1:3" s="8" customFormat="1" ht="12.75">
      <c r="A116" s="33"/>
      <c r="B116" s="32"/>
      <c r="C116" s="68"/>
    </row>
    <row r="117" spans="1:3" s="8" customFormat="1" ht="12.75">
      <c r="A117" s="33"/>
      <c r="B117" s="32"/>
      <c r="C117" s="68"/>
    </row>
    <row r="118" spans="1:3" s="8" customFormat="1" ht="12.75">
      <c r="A118" s="33"/>
      <c r="B118" s="32"/>
      <c r="C118" s="68"/>
    </row>
    <row r="119" spans="1:3" s="8" customFormat="1" ht="12.75">
      <c r="A119" s="33"/>
      <c r="B119" s="32"/>
      <c r="C119" s="68"/>
    </row>
    <row r="120" spans="1:3" s="8" customFormat="1" ht="12.75">
      <c r="A120" s="33"/>
      <c r="B120" s="32"/>
      <c r="C120" s="68"/>
    </row>
    <row r="121" spans="1:3" s="8" customFormat="1" ht="12.75">
      <c r="A121" s="33"/>
      <c r="B121" s="32"/>
      <c r="C121" s="68"/>
    </row>
    <row r="122" spans="1:3" s="8" customFormat="1" ht="12.75">
      <c r="A122" s="33"/>
      <c r="B122" s="32"/>
      <c r="C122" s="68"/>
    </row>
    <row r="123" spans="1:3" s="8" customFormat="1" ht="12.75">
      <c r="A123" s="33"/>
      <c r="B123" s="32"/>
      <c r="C123" s="68"/>
    </row>
    <row r="124" spans="1:3" s="8" customFormat="1" ht="12.75">
      <c r="A124" s="33"/>
      <c r="B124" s="32"/>
      <c r="C124" s="68"/>
    </row>
    <row r="125" spans="1:3" s="8" customFormat="1" ht="12.75">
      <c r="A125" s="33"/>
      <c r="B125" s="32"/>
      <c r="C125" s="68"/>
    </row>
    <row r="126" spans="1:3" s="8" customFormat="1" ht="12.75">
      <c r="A126" s="33"/>
      <c r="B126" s="32"/>
      <c r="C126" s="68"/>
    </row>
    <row r="127" spans="1:3" s="8" customFormat="1" ht="12.75">
      <c r="A127" s="33"/>
      <c r="B127" s="32"/>
      <c r="C127" s="68"/>
    </row>
    <row r="128" spans="1:3" s="8" customFormat="1" ht="12.75">
      <c r="A128" s="33"/>
      <c r="B128" s="32"/>
      <c r="C128" s="68"/>
    </row>
    <row r="129" spans="1:3" s="8" customFormat="1" ht="12.75">
      <c r="A129" s="33"/>
      <c r="B129" s="32"/>
      <c r="C129" s="68"/>
    </row>
    <row r="130" spans="1:3" s="8" customFormat="1" ht="12.75">
      <c r="A130" s="33"/>
      <c r="B130" s="32"/>
      <c r="C130" s="68"/>
    </row>
    <row r="131" spans="1:3" s="8" customFormat="1" ht="12.75">
      <c r="A131" s="33"/>
      <c r="B131" s="32"/>
      <c r="C131" s="68"/>
    </row>
    <row r="132" spans="1:3" s="8" customFormat="1" ht="12.75">
      <c r="A132" s="33"/>
      <c r="B132" s="32"/>
      <c r="C132" s="68"/>
    </row>
    <row r="133" spans="1:3" s="8" customFormat="1" ht="12.75">
      <c r="A133" s="33"/>
      <c r="B133" s="32"/>
      <c r="C133" s="68"/>
    </row>
    <row r="134" spans="1:3" s="8" customFormat="1" ht="12.75">
      <c r="A134" s="33"/>
      <c r="B134" s="32"/>
      <c r="C134" s="68"/>
    </row>
    <row r="135" spans="1:3" s="8" customFormat="1" ht="12.75">
      <c r="A135" s="33"/>
      <c r="B135" s="32"/>
      <c r="C135" s="68"/>
    </row>
    <row r="136" spans="1:3" s="8" customFormat="1" ht="12.75">
      <c r="A136" s="33"/>
      <c r="B136" s="32"/>
      <c r="C136" s="68"/>
    </row>
    <row r="137" spans="1:3" s="8" customFormat="1" ht="12.75">
      <c r="A137" s="33"/>
      <c r="B137" s="32"/>
      <c r="C137" s="68"/>
    </row>
    <row r="138" spans="1:3" s="8" customFormat="1" ht="12.75">
      <c r="A138" s="33"/>
      <c r="B138" s="32"/>
      <c r="C138" s="68"/>
    </row>
    <row r="139" spans="1:3" s="8" customFormat="1" ht="12.75">
      <c r="A139" s="33"/>
      <c r="B139" s="32"/>
      <c r="C139" s="68"/>
    </row>
    <row r="140" spans="1:3" s="8" customFormat="1" ht="12.75">
      <c r="A140" s="33"/>
      <c r="B140" s="32"/>
      <c r="C140" s="68"/>
    </row>
    <row r="141" spans="1:3" s="8" customFormat="1" ht="12.75">
      <c r="A141" s="33"/>
      <c r="B141" s="32"/>
      <c r="C141" s="68"/>
    </row>
    <row r="142" spans="1:3" s="8" customFormat="1" ht="12.75">
      <c r="A142" s="33"/>
      <c r="B142" s="32"/>
      <c r="C142" s="68"/>
    </row>
    <row r="143" spans="1:3" s="8" customFormat="1" ht="12.75">
      <c r="A143" s="33"/>
      <c r="B143" s="32"/>
      <c r="C143" s="68"/>
    </row>
    <row r="144" spans="1:3" s="8" customFormat="1" ht="12.75">
      <c r="A144" s="33"/>
      <c r="B144" s="32"/>
      <c r="C144" s="68"/>
    </row>
    <row r="145" spans="1:3" s="8" customFormat="1" ht="12.75">
      <c r="A145" s="33"/>
      <c r="B145" s="32"/>
      <c r="C145" s="68"/>
    </row>
    <row r="146" spans="1:3" s="8" customFormat="1" ht="12.75">
      <c r="A146" s="33"/>
      <c r="B146" s="32"/>
      <c r="C146" s="68"/>
    </row>
    <row r="147" spans="1:3" s="8" customFormat="1" ht="12.75">
      <c r="A147" s="33"/>
      <c r="B147" s="32"/>
      <c r="C147" s="68"/>
    </row>
    <row r="148" spans="1:3" s="8" customFormat="1" ht="12.75">
      <c r="A148" s="33"/>
      <c r="B148" s="32"/>
      <c r="C148" s="68"/>
    </row>
    <row r="149" spans="1:3" s="8" customFormat="1" ht="12.75">
      <c r="A149" s="33"/>
      <c r="B149" s="32"/>
      <c r="C149" s="68"/>
    </row>
    <row r="150" spans="1:3" s="8" customFormat="1" ht="12.75">
      <c r="A150" s="33"/>
      <c r="B150" s="32"/>
      <c r="C150" s="68"/>
    </row>
    <row r="151" spans="1:3" s="8" customFormat="1" ht="12.75">
      <c r="A151" s="33"/>
      <c r="B151" s="32"/>
      <c r="C151" s="68"/>
    </row>
    <row r="152" spans="1:3" s="8" customFormat="1" ht="12.75">
      <c r="A152" s="33"/>
      <c r="B152" s="32"/>
      <c r="C152" s="68"/>
    </row>
    <row r="153" spans="1:3" s="8" customFormat="1" ht="12.75">
      <c r="A153" s="33"/>
      <c r="B153" s="32"/>
      <c r="C153" s="68"/>
    </row>
    <row r="154" spans="1:3" s="8" customFormat="1" ht="12.75">
      <c r="A154" s="33"/>
      <c r="B154" s="32"/>
      <c r="C154" s="68"/>
    </row>
    <row r="155" spans="1:3" s="8" customFormat="1" ht="12.75">
      <c r="A155" s="33"/>
      <c r="B155" s="32"/>
      <c r="C155" s="68"/>
    </row>
    <row r="156" spans="1:3" s="8" customFormat="1" ht="12.75">
      <c r="A156" s="33"/>
      <c r="B156" s="32"/>
      <c r="C156" s="68"/>
    </row>
    <row r="157" spans="1:3" s="8" customFormat="1" ht="12.75">
      <c r="A157" s="33"/>
      <c r="B157" s="32"/>
      <c r="C157" s="68"/>
    </row>
    <row r="158" spans="1:3" s="8" customFormat="1" ht="12.75">
      <c r="A158" s="33"/>
      <c r="B158" s="32"/>
      <c r="C158" s="68"/>
    </row>
    <row r="159" spans="1:3" s="8" customFormat="1" ht="12.75">
      <c r="A159" s="33"/>
      <c r="B159" s="32"/>
      <c r="C159" s="68"/>
    </row>
    <row r="160" spans="1:3" s="8" customFormat="1" ht="12.75">
      <c r="A160" s="33"/>
      <c r="B160" s="32"/>
      <c r="C160" s="68"/>
    </row>
    <row r="161" spans="1:3" s="8" customFormat="1" ht="12.75">
      <c r="A161" s="33"/>
      <c r="B161" s="32"/>
      <c r="C161" s="68"/>
    </row>
    <row r="162" spans="1:3" s="8" customFormat="1" ht="12.75">
      <c r="A162" s="33"/>
      <c r="B162" s="32"/>
      <c r="C162" s="68"/>
    </row>
    <row r="163" spans="1:3" s="8" customFormat="1" ht="12.75">
      <c r="A163" s="33"/>
      <c r="B163" s="32"/>
      <c r="C163" s="68"/>
    </row>
    <row r="164" spans="1:3" s="8" customFormat="1" ht="12.75">
      <c r="A164" s="33"/>
      <c r="B164" s="32"/>
      <c r="C164" s="68"/>
    </row>
    <row r="165" spans="1:3" s="8" customFormat="1" ht="12.75">
      <c r="A165" s="33"/>
      <c r="B165" s="32"/>
      <c r="C165" s="68"/>
    </row>
    <row r="166" spans="1:3" s="8" customFormat="1" ht="12.75">
      <c r="A166" s="33"/>
      <c r="B166" s="32"/>
      <c r="C166" s="68"/>
    </row>
    <row r="167" spans="1:3" s="8" customFormat="1" ht="12.75">
      <c r="A167" s="33"/>
      <c r="B167" s="32"/>
      <c r="C167" s="68"/>
    </row>
    <row r="168" spans="1:3" s="8" customFormat="1" ht="12.75">
      <c r="A168" s="33"/>
      <c r="B168" s="32"/>
      <c r="C168" s="68"/>
    </row>
    <row r="169" spans="1:3" s="8" customFormat="1" ht="12.75">
      <c r="A169" s="33"/>
      <c r="B169" s="32"/>
      <c r="C169" s="68"/>
    </row>
    <row r="170" spans="1:3" s="8" customFormat="1" ht="12.75">
      <c r="A170" s="33"/>
      <c r="B170" s="32"/>
      <c r="C170" s="68"/>
    </row>
    <row r="171" spans="1:3" s="8" customFormat="1" ht="12.75">
      <c r="A171" s="33"/>
      <c r="B171" s="32"/>
      <c r="C171" s="68"/>
    </row>
    <row r="172" spans="1:3" s="8" customFormat="1" ht="12.75">
      <c r="A172" s="33"/>
      <c r="B172" s="32"/>
      <c r="C172" s="68"/>
    </row>
    <row r="173" spans="1:3" s="8" customFormat="1" ht="12.75">
      <c r="A173" s="33"/>
      <c r="B173" s="32"/>
      <c r="C173" s="68"/>
    </row>
    <row r="174" spans="1:3" s="8" customFormat="1" ht="12.75">
      <c r="A174" s="33"/>
      <c r="B174" s="32"/>
      <c r="C174" s="68"/>
    </row>
  </sheetData>
  <sheetProtection/>
  <mergeCells count="8">
    <mergeCell ref="A9:A11"/>
    <mergeCell ref="B9:B11"/>
    <mergeCell ref="A7:E8"/>
    <mergeCell ref="C10:C11"/>
    <mergeCell ref="B5:C5"/>
    <mergeCell ref="C9:E9"/>
    <mergeCell ref="D10:E10"/>
    <mergeCell ref="D1:E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2"/>
  <sheetViews>
    <sheetView zoomScale="120" zoomScaleNormal="120" zoomScaleSheetLayoutView="120" zoomScalePageLayoutView="0" workbookViewId="0" topLeftCell="B1">
      <selection activeCell="A7" sqref="A7:F8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7.25390625" style="38" customWidth="1"/>
    <col min="4" max="4" width="5.00390625" style="0" customWidth="1"/>
    <col min="5" max="5" width="56.375" style="4" customWidth="1"/>
    <col min="6" max="6" width="15.375" style="8" customWidth="1"/>
    <col min="7" max="7" width="14.125" style="11" customWidth="1"/>
    <col min="8" max="8" width="13.875" style="0" customWidth="1"/>
    <col min="9" max="9" width="11.25390625" style="0" bestFit="1" customWidth="1"/>
  </cols>
  <sheetData>
    <row r="1" spans="1:8" ht="22.5" customHeight="1">
      <c r="A1" s="3"/>
      <c r="B1" s="3"/>
      <c r="C1" s="3"/>
      <c r="D1" s="3"/>
      <c r="E1" s="98"/>
      <c r="F1" s="98"/>
      <c r="G1" s="185" t="s">
        <v>77</v>
      </c>
      <c r="H1" s="185"/>
    </row>
    <row r="2" spans="1:11" ht="30" customHeight="1">
      <c r="A2" s="23"/>
      <c r="B2" s="23"/>
      <c r="C2" s="23"/>
      <c r="D2" s="23"/>
      <c r="E2" s="97"/>
      <c r="F2" s="4"/>
      <c r="G2" s="185"/>
      <c r="H2" s="185"/>
      <c r="I2" s="1"/>
      <c r="J2" s="1"/>
      <c r="K2" s="1"/>
    </row>
    <row r="3" spans="1:11" ht="27.75" customHeight="1">
      <c r="A3" s="23"/>
      <c r="B3" s="23"/>
      <c r="C3" s="23"/>
      <c r="D3" s="23"/>
      <c r="E3" s="97"/>
      <c r="F3" s="97"/>
      <c r="G3" s="185"/>
      <c r="H3" s="185"/>
      <c r="I3" s="2"/>
      <c r="J3" s="2"/>
      <c r="K3" s="2"/>
    </row>
    <row r="4" spans="1:11" ht="32.25" customHeight="1">
      <c r="A4" s="23"/>
      <c r="B4" s="23"/>
      <c r="C4" s="23"/>
      <c r="D4" s="23"/>
      <c r="E4" s="97"/>
      <c r="F4" s="97"/>
      <c r="G4" s="185"/>
      <c r="H4" s="185"/>
      <c r="I4" s="2"/>
      <c r="J4" s="2"/>
      <c r="K4" s="2"/>
    </row>
    <row r="5" spans="1:11" ht="12.75">
      <c r="A5" s="12"/>
      <c r="B5" s="12"/>
      <c r="C5" s="23"/>
      <c r="D5" s="12"/>
      <c r="E5" s="97"/>
      <c r="F5" s="97"/>
      <c r="G5" s="2"/>
      <c r="H5" s="2"/>
      <c r="I5" s="2"/>
      <c r="J5" s="2"/>
      <c r="K5" s="2"/>
    </row>
    <row r="6" spans="1:11" ht="12.75">
      <c r="A6" s="12"/>
      <c r="B6" s="12"/>
      <c r="C6" s="23"/>
      <c r="D6" s="12"/>
      <c r="E6" s="182"/>
      <c r="F6" s="182"/>
      <c r="G6" s="2"/>
      <c r="H6" s="2"/>
      <c r="I6" s="2"/>
      <c r="J6" s="2"/>
      <c r="K6" s="2"/>
    </row>
    <row r="7" spans="1:11" ht="12.75">
      <c r="A7" s="181" t="s">
        <v>364</v>
      </c>
      <c r="B7" s="181"/>
      <c r="C7" s="181"/>
      <c r="D7" s="181"/>
      <c r="E7" s="181"/>
      <c r="F7" s="181"/>
      <c r="G7" s="2"/>
      <c r="H7" s="2"/>
      <c r="I7" s="2"/>
      <c r="J7" s="2"/>
      <c r="K7" s="2"/>
    </row>
    <row r="8" spans="1:6" ht="12.75">
      <c r="A8" s="181"/>
      <c r="B8" s="181"/>
      <c r="C8" s="181"/>
      <c r="D8" s="181"/>
      <c r="E8" s="181"/>
      <c r="F8" s="181"/>
    </row>
    <row r="9" spans="1:8" ht="12.75">
      <c r="A9" s="197" t="s">
        <v>140</v>
      </c>
      <c r="B9" s="197" t="s">
        <v>141</v>
      </c>
      <c r="C9" s="199" t="s">
        <v>142</v>
      </c>
      <c r="D9" s="197" t="s">
        <v>143</v>
      </c>
      <c r="E9" s="195" t="s">
        <v>144</v>
      </c>
      <c r="F9" s="201" t="s">
        <v>145</v>
      </c>
      <c r="G9" s="178"/>
      <c r="H9" s="178"/>
    </row>
    <row r="10" spans="1:8" ht="12.75">
      <c r="A10" s="198"/>
      <c r="B10" s="198"/>
      <c r="C10" s="200"/>
      <c r="D10" s="198"/>
      <c r="E10" s="180"/>
      <c r="F10" s="195" t="s">
        <v>360</v>
      </c>
      <c r="G10" s="179" t="s">
        <v>359</v>
      </c>
      <c r="H10" s="179"/>
    </row>
    <row r="11" spans="1:9" ht="12.75">
      <c r="A11" s="198"/>
      <c r="B11" s="198"/>
      <c r="C11" s="200"/>
      <c r="D11" s="198"/>
      <c r="E11" s="180"/>
      <c r="F11" s="196"/>
      <c r="G11" s="106" t="s">
        <v>361</v>
      </c>
      <c r="H11" s="100" t="s">
        <v>362</v>
      </c>
      <c r="I11">
        <f>SUM(I12:I879)</f>
        <v>4631.611000000001</v>
      </c>
    </row>
    <row r="12" spans="1:8" s="5" customFormat="1" ht="12.75">
      <c r="A12" s="70"/>
      <c r="B12" s="70"/>
      <c r="C12" s="71"/>
      <c r="D12" s="70"/>
      <c r="E12" s="72" t="s">
        <v>202</v>
      </c>
      <c r="F12" s="104">
        <f>F13+F325+F429+F452+F667+F843+F413+F37</f>
        <v>335852.50448</v>
      </c>
      <c r="G12" s="104">
        <f>G13+G325+G429+G452+G667+G843+G413+G37</f>
        <v>254740.7</v>
      </c>
      <c r="H12" s="104">
        <f>H13+H325+H429+H452+H667+H843+H413+H37</f>
        <v>245163.8</v>
      </c>
    </row>
    <row r="13" spans="1:8" ht="12.75">
      <c r="A13" s="26" t="s">
        <v>309</v>
      </c>
      <c r="B13" s="26"/>
      <c r="C13" s="26"/>
      <c r="D13" s="26"/>
      <c r="E13" s="44" t="s">
        <v>310</v>
      </c>
      <c r="F13" s="14">
        <f>F14</f>
        <v>1308.8254799999997</v>
      </c>
      <c r="G13" s="14">
        <f>G14</f>
        <v>1531</v>
      </c>
      <c r="H13" s="14">
        <f>H14</f>
        <v>1381</v>
      </c>
    </row>
    <row r="14" spans="1:8" s="5" customFormat="1" ht="12.75">
      <c r="A14" s="26" t="s">
        <v>309</v>
      </c>
      <c r="B14" s="26" t="s">
        <v>148</v>
      </c>
      <c r="C14" s="26"/>
      <c r="D14" s="26"/>
      <c r="E14" s="44" t="s">
        <v>157</v>
      </c>
      <c r="F14" s="14">
        <f>F15+F30</f>
        <v>1308.8254799999997</v>
      </c>
      <c r="G14" s="14">
        <f>G15+G30</f>
        <v>1531</v>
      </c>
      <c r="H14" s="14">
        <f>H15+H30</f>
        <v>1381</v>
      </c>
    </row>
    <row r="15" spans="1:8" s="5" customFormat="1" ht="22.5">
      <c r="A15" s="73" t="s">
        <v>309</v>
      </c>
      <c r="B15" s="73" t="s">
        <v>146</v>
      </c>
      <c r="C15" s="73"/>
      <c r="D15" s="74"/>
      <c r="E15" s="47" t="s">
        <v>205</v>
      </c>
      <c r="F15" s="75">
        <f>F16</f>
        <v>1157.9999999999998</v>
      </c>
      <c r="G15" s="75">
        <f aca="true" t="shared" si="0" ref="G15:H17">G16</f>
        <v>1250</v>
      </c>
      <c r="H15" s="75">
        <f t="shared" si="0"/>
        <v>1100</v>
      </c>
    </row>
    <row r="16" spans="1:8" s="5" customFormat="1" ht="12.75">
      <c r="A16" s="27" t="s">
        <v>309</v>
      </c>
      <c r="B16" s="27" t="s">
        <v>146</v>
      </c>
      <c r="C16" s="27" t="s">
        <v>324</v>
      </c>
      <c r="D16" s="76"/>
      <c r="E16" s="45" t="s">
        <v>325</v>
      </c>
      <c r="F16" s="58">
        <f>F17</f>
        <v>1157.9999999999998</v>
      </c>
      <c r="G16" s="58">
        <f t="shared" si="0"/>
        <v>1250</v>
      </c>
      <c r="H16" s="58">
        <f t="shared" si="0"/>
        <v>1100</v>
      </c>
    </row>
    <row r="17" spans="1:8" s="5" customFormat="1" ht="22.5">
      <c r="A17" s="27" t="s">
        <v>309</v>
      </c>
      <c r="B17" s="27" t="s">
        <v>146</v>
      </c>
      <c r="C17" s="27" t="s">
        <v>348</v>
      </c>
      <c r="D17" s="76"/>
      <c r="E17" s="45" t="s">
        <v>349</v>
      </c>
      <c r="F17" s="58">
        <f>F18</f>
        <v>1157.9999999999998</v>
      </c>
      <c r="G17" s="58">
        <f t="shared" si="0"/>
        <v>1250</v>
      </c>
      <c r="H17" s="58">
        <f t="shared" si="0"/>
        <v>1100</v>
      </c>
    </row>
    <row r="18" spans="1:8" ht="12.75">
      <c r="A18" s="10" t="s">
        <v>309</v>
      </c>
      <c r="B18" s="10" t="s">
        <v>146</v>
      </c>
      <c r="C18" s="27" t="s">
        <v>350</v>
      </c>
      <c r="D18" s="10"/>
      <c r="E18" s="46" t="s">
        <v>351</v>
      </c>
      <c r="F18" s="7">
        <f>F19+F23+F26</f>
        <v>1157.9999999999998</v>
      </c>
      <c r="G18" s="7">
        <f>G19+G23+G26</f>
        <v>1250</v>
      </c>
      <c r="H18" s="7">
        <f>H19+H23+H26</f>
        <v>1100</v>
      </c>
    </row>
    <row r="19" spans="1:8" ht="45">
      <c r="A19" s="27" t="s">
        <v>309</v>
      </c>
      <c r="B19" s="27" t="s">
        <v>146</v>
      </c>
      <c r="C19" s="10" t="s">
        <v>350</v>
      </c>
      <c r="D19" s="10" t="s">
        <v>272</v>
      </c>
      <c r="E19" s="46" t="s">
        <v>273</v>
      </c>
      <c r="F19" s="7">
        <f>F20</f>
        <v>1149.7459999999999</v>
      </c>
      <c r="G19" s="7">
        <f>G20</f>
        <v>1200</v>
      </c>
      <c r="H19" s="7">
        <f>H20</f>
        <v>1050</v>
      </c>
    </row>
    <row r="20" spans="1:8" ht="22.5">
      <c r="A20" s="77" t="s">
        <v>309</v>
      </c>
      <c r="B20" s="77" t="s">
        <v>146</v>
      </c>
      <c r="C20" s="27" t="s">
        <v>350</v>
      </c>
      <c r="D20" s="10" t="s">
        <v>294</v>
      </c>
      <c r="E20" s="46" t="s">
        <v>295</v>
      </c>
      <c r="F20" s="7">
        <f>F21+F22</f>
        <v>1149.7459999999999</v>
      </c>
      <c r="G20" s="7">
        <f>G21+G22</f>
        <v>1200</v>
      </c>
      <c r="H20" s="7">
        <f>H21+H22</f>
        <v>1050</v>
      </c>
    </row>
    <row r="21" spans="1:8" ht="22.5">
      <c r="A21" s="10" t="s">
        <v>309</v>
      </c>
      <c r="B21" s="10" t="s">
        <v>146</v>
      </c>
      <c r="C21" s="10" t="s">
        <v>350</v>
      </c>
      <c r="D21" s="10" t="s">
        <v>296</v>
      </c>
      <c r="E21" s="46" t="s">
        <v>608</v>
      </c>
      <c r="F21" s="7">
        <f>1560.8-450.254+21.4+17.8</f>
        <v>1149.7459999999999</v>
      </c>
      <c r="G21" s="108">
        <f>1560.8-400</f>
        <v>1160.8</v>
      </c>
      <c r="H21" s="103">
        <f>1560.8-400-150</f>
        <v>1010.8</v>
      </c>
    </row>
    <row r="22" spans="1:8" ht="22.5">
      <c r="A22" s="10" t="s">
        <v>309</v>
      </c>
      <c r="B22" s="10" t="s">
        <v>146</v>
      </c>
      <c r="C22" s="27" t="s">
        <v>350</v>
      </c>
      <c r="D22" s="10" t="s">
        <v>297</v>
      </c>
      <c r="E22" s="46" t="s">
        <v>609</v>
      </c>
      <c r="F22" s="7">
        <f>39.2-39.2</f>
        <v>0</v>
      </c>
      <c r="G22" s="108">
        <v>39.2</v>
      </c>
      <c r="H22" s="103">
        <v>39.2</v>
      </c>
    </row>
    <row r="23" spans="1:8" ht="22.5">
      <c r="A23" s="27" t="s">
        <v>309</v>
      </c>
      <c r="B23" s="27" t="s">
        <v>146</v>
      </c>
      <c r="C23" s="10" t="s">
        <v>350</v>
      </c>
      <c r="D23" s="10" t="s">
        <v>279</v>
      </c>
      <c r="E23" s="46" t="s">
        <v>292</v>
      </c>
      <c r="F23" s="7">
        <f aca="true" t="shared" si="1" ref="F23:H24">F24</f>
        <v>6</v>
      </c>
      <c r="G23" s="7">
        <f t="shared" si="1"/>
        <v>41.5</v>
      </c>
      <c r="H23" s="7">
        <f t="shared" si="1"/>
        <v>41.5</v>
      </c>
    </row>
    <row r="24" spans="1:8" ht="22.5">
      <c r="A24" s="27" t="s">
        <v>309</v>
      </c>
      <c r="B24" s="27" t="s">
        <v>146</v>
      </c>
      <c r="C24" s="27" t="s">
        <v>350</v>
      </c>
      <c r="D24" s="10" t="s">
        <v>278</v>
      </c>
      <c r="E24" s="46" t="s">
        <v>293</v>
      </c>
      <c r="F24" s="7">
        <f t="shared" si="1"/>
        <v>6</v>
      </c>
      <c r="G24" s="7">
        <f t="shared" si="1"/>
        <v>41.5</v>
      </c>
      <c r="H24" s="7">
        <f t="shared" si="1"/>
        <v>41.5</v>
      </c>
    </row>
    <row r="25" spans="1:8" ht="22.5">
      <c r="A25" s="27" t="s">
        <v>309</v>
      </c>
      <c r="B25" s="27" t="s">
        <v>146</v>
      </c>
      <c r="C25" s="27" t="s">
        <v>350</v>
      </c>
      <c r="D25" s="10" t="s">
        <v>244</v>
      </c>
      <c r="E25" s="46" t="s">
        <v>610</v>
      </c>
      <c r="F25" s="7">
        <f>17.5+24-35.5</f>
        <v>6</v>
      </c>
      <c r="G25" s="108">
        <f>17.5+24</f>
        <v>41.5</v>
      </c>
      <c r="H25" s="103">
        <f>17.5+24</f>
        <v>41.5</v>
      </c>
    </row>
    <row r="26" spans="1:8" ht="12.75">
      <c r="A26" s="27" t="s">
        <v>309</v>
      </c>
      <c r="B26" s="27" t="s">
        <v>146</v>
      </c>
      <c r="C26" s="27" t="s">
        <v>350</v>
      </c>
      <c r="D26" s="10" t="s">
        <v>311</v>
      </c>
      <c r="E26" s="45" t="s">
        <v>312</v>
      </c>
      <c r="F26" s="7">
        <f>F27</f>
        <v>2.254</v>
      </c>
      <c r="G26" s="7">
        <f>G27</f>
        <v>8.5</v>
      </c>
      <c r="H26" s="7">
        <f>H27</f>
        <v>8.5</v>
      </c>
    </row>
    <row r="27" spans="1:8" ht="12.75">
      <c r="A27" s="27" t="s">
        <v>309</v>
      </c>
      <c r="B27" s="27" t="s">
        <v>146</v>
      </c>
      <c r="C27" s="27" t="s">
        <v>350</v>
      </c>
      <c r="D27" s="10" t="s">
        <v>313</v>
      </c>
      <c r="E27" s="45" t="s">
        <v>314</v>
      </c>
      <c r="F27" s="7">
        <f>F28+F29</f>
        <v>2.254</v>
      </c>
      <c r="G27" s="7">
        <f>G28+G29</f>
        <v>8.5</v>
      </c>
      <c r="H27" s="7">
        <f>H28+H29</f>
        <v>8.5</v>
      </c>
    </row>
    <row r="28" spans="1:8" ht="12.75">
      <c r="A28" s="27" t="s">
        <v>309</v>
      </c>
      <c r="B28" s="27" t="s">
        <v>146</v>
      </c>
      <c r="C28" s="27" t="s">
        <v>350</v>
      </c>
      <c r="D28" s="10" t="s">
        <v>258</v>
      </c>
      <c r="E28" s="45" t="s">
        <v>611</v>
      </c>
      <c r="F28" s="7">
        <f>8.5-6.246-2.254</f>
        <v>0</v>
      </c>
      <c r="G28" s="108">
        <v>8.5</v>
      </c>
      <c r="H28" s="103">
        <v>8.5</v>
      </c>
    </row>
    <row r="29" spans="1:8" ht="12.75">
      <c r="A29" s="27" t="s">
        <v>309</v>
      </c>
      <c r="B29" s="27" t="s">
        <v>146</v>
      </c>
      <c r="C29" s="27" t="s">
        <v>350</v>
      </c>
      <c r="D29" s="27" t="s">
        <v>10</v>
      </c>
      <c r="E29" s="45" t="s">
        <v>11</v>
      </c>
      <c r="F29" s="7">
        <v>2.254</v>
      </c>
      <c r="G29" s="108">
        <v>0</v>
      </c>
      <c r="H29" s="103">
        <v>0</v>
      </c>
    </row>
    <row r="30" spans="1:8" s="5" customFormat="1" ht="33.75">
      <c r="A30" s="73" t="s">
        <v>309</v>
      </c>
      <c r="B30" s="73" t="s">
        <v>149</v>
      </c>
      <c r="C30" s="73"/>
      <c r="D30" s="73"/>
      <c r="E30" s="47" t="s">
        <v>207</v>
      </c>
      <c r="F30" s="14">
        <f>F31</f>
        <v>150.82548</v>
      </c>
      <c r="G30" s="14">
        <f>G31</f>
        <v>281</v>
      </c>
      <c r="H30" s="14">
        <f>H31</f>
        <v>281</v>
      </c>
    </row>
    <row r="31" spans="1:8" ht="12.75">
      <c r="A31" s="27" t="s">
        <v>309</v>
      </c>
      <c r="B31" s="27" t="s">
        <v>149</v>
      </c>
      <c r="C31" s="27" t="s">
        <v>324</v>
      </c>
      <c r="D31" s="27"/>
      <c r="E31" s="47" t="s">
        <v>325</v>
      </c>
      <c r="F31" s="7">
        <f>F34</f>
        <v>150.82548</v>
      </c>
      <c r="G31" s="7">
        <f>G34</f>
        <v>281</v>
      </c>
      <c r="H31" s="7">
        <f>H34</f>
        <v>281</v>
      </c>
    </row>
    <row r="32" spans="1:8" ht="22.5">
      <c r="A32" s="27" t="s">
        <v>309</v>
      </c>
      <c r="B32" s="27" t="s">
        <v>149</v>
      </c>
      <c r="C32" s="27" t="s">
        <v>348</v>
      </c>
      <c r="D32" s="76"/>
      <c r="E32" s="45" t="s">
        <v>349</v>
      </c>
      <c r="F32" s="7">
        <f>F33</f>
        <v>150.82548</v>
      </c>
      <c r="G32" s="7">
        <f aca="true" t="shared" si="2" ref="G32:H35">G33</f>
        <v>281</v>
      </c>
      <c r="H32" s="7">
        <f t="shared" si="2"/>
        <v>281</v>
      </c>
    </row>
    <row r="33" spans="1:8" ht="22.5">
      <c r="A33" s="10" t="s">
        <v>309</v>
      </c>
      <c r="B33" s="10" t="s">
        <v>149</v>
      </c>
      <c r="C33" s="10" t="s">
        <v>352</v>
      </c>
      <c r="D33" s="10"/>
      <c r="E33" s="46" t="s">
        <v>353</v>
      </c>
      <c r="F33" s="6">
        <f>F34</f>
        <v>150.82548</v>
      </c>
      <c r="G33" s="6">
        <f t="shared" si="2"/>
        <v>281</v>
      </c>
      <c r="H33" s="6">
        <f t="shared" si="2"/>
        <v>281</v>
      </c>
    </row>
    <row r="34" spans="1:8" ht="45">
      <c r="A34" s="27" t="s">
        <v>309</v>
      </c>
      <c r="B34" s="27" t="s">
        <v>149</v>
      </c>
      <c r="C34" s="27" t="s">
        <v>352</v>
      </c>
      <c r="D34" s="10" t="s">
        <v>272</v>
      </c>
      <c r="E34" s="46" t="s">
        <v>273</v>
      </c>
      <c r="F34" s="6">
        <f>F35</f>
        <v>150.82548</v>
      </c>
      <c r="G34" s="6">
        <f t="shared" si="2"/>
        <v>281</v>
      </c>
      <c r="H34" s="6">
        <f t="shared" si="2"/>
        <v>281</v>
      </c>
    </row>
    <row r="35" spans="1:8" ht="22.5">
      <c r="A35" s="27" t="s">
        <v>309</v>
      </c>
      <c r="B35" s="27" t="s">
        <v>149</v>
      </c>
      <c r="C35" s="10" t="s">
        <v>352</v>
      </c>
      <c r="D35" s="10" t="s">
        <v>294</v>
      </c>
      <c r="E35" s="46" t="s">
        <v>295</v>
      </c>
      <c r="F35" s="6">
        <f>F36</f>
        <v>150.82548</v>
      </c>
      <c r="G35" s="6">
        <f t="shared" si="2"/>
        <v>281</v>
      </c>
      <c r="H35" s="6">
        <f t="shared" si="2"/>
        <v>281</v>
      </c>
    </row>
    <row r="36" spans="1:9" ht="22.5">
      <c r="A36" s="27" t="s">
        <v>309</v>
      </c>
      <c r="B36" s="27" t="s">
        <v>149</v>
      </c>
      <c r="C36" s="27" t="s">
        <v>352</v>
      </c>
      <c r="D36" s="10" t="s">
        <v>297</v>
      </c>
      <c r="E36" s="46" t="s">
        <v>609</v>
      </c>
      <c r="F36" s="6">
        <f>281-130.17452</f>
        <v>150.82548</v>
      </c>
      <c r="G36" s="107">
        <v>281</v>
      </c>
      <c r="H36" s="103">
        <v>281</v>
      </c>
      <c r="I36" s="162"/>
    </row>
    <row r="37" spans="1:8" ht="12.75">
      <c r="A37" s="26">
        <v>501</v>
      </c>
      <c r="B37" s="26"/>
      <c r="C37" s="26"/>
      <c r="D37" s="26"/>
      <c r="E37" s="44" t="s">
        <v>201</v>
      </c>
      <c r="F37" s="14">
        <f>F38+F142+F184+F212+F233+F309</f>
        <v>88917.337</v>
      </c>
      <c r="G37" s="14">
        <f>G38+G142+G184+G212+G233+G309</f>
        <v>43794.8</v>
      </c>
      <c r="H37" s="14">
        <f>H38+H142+H184+H212+H233+H309</f>
        <v>41983.5</v>
      </c>
    </row>
    <row r="38" spans="1:8" ht="12.75">
      <c r="A38" s="26" t="s">
        <v>147</v>
      </c>
      <c r="B38" s="26" t="s">
        <v>148</v>
      </c>
      <c r="C38" s="26"/>
      <c r="D38" s="26"/>
      <c r="E38" s="44" t="s">
        <v>157</v>
      </c>
      <c r="F38" s="14">
        <f>F39+F83+F90+F76</f>
        <v>20593.574999999993</v>
      </c>
      <c r="G38" s="14">
        <f>G39+G83+G90+G76</f>
        <v>21458.899999999998</v>
      </c>
      <c r="H38" s="14">
        <f>H39+H83+H90+H76</f>
        <v>18383.499999999996</v>
      </c>
    </row>
    <row r="39" spans="1:8" s="5" customFormat="1" ht="33.75">
      <c r="A39" s="73" t="s">
        <v>147</v>
      </c>
      <c r="B39" s="73" t="s">
        <v>150</v>
      </c>
      <c r="C39" s="73"/>
      <c r="D39" s="74"/>
      <c r="E39" s="47" t="s">
        <v>587</v>
      </c>
      <c r="F39" s="75">
        <f>F40</f>
        <v>20080.574999999993</v>
      </c>
      <c r="G39" s="75">
        <f aca="true" t="shared" si="3" ref="G39:H41">G40</f>
        <v>21070.1</v>
      </c>
      <c r="H39" s="75">
        <f t="shared" si="3"/>
        <v>18016.499999999996</v>
      </c>
    </row>
    <row r="40" spans="1:8" ht="22.5">
      <c r="A40" s="10" t="s">
        <v>147</v>
      </c>
      <c r="B40" s="10" t="s">
        <v>150</v>
      </c>
      <c r="C40" s="10" t="s">
        <v>326</v>
      </c>
      <c r="D40" s="10"/>
      <c r="E40" s="46" t="s">
        <v>327</v>
      </c>
      <c r="F40" s="6">
        <f>F41</f>
        <v>20080.574999999993</v>
      </c>
      <c r="G40" s="6">
        <f t="shared" si="3"/>
        <v>21070.1</v>
      </c>
      <c r="H40" s="6">
        <f t="shared" si="3"/>
        <v>18016.499999999996</v>
      </c>
    </row>
    <row r="41" spans="1:8" ht="12.75">
      <c r="A41" s="10" t="s">
        <v>147</v>
      </c>
      <c r="B41" s="10" t="s">
        <v>150</v>
      </c>
      <c r="C41" s="10" t="s">
        <v>354</v>
      </c>
      <c r="D41" s="10"/>
      <c r="E41" s="59" t="s">
        <v>355</v>
      </c>
      <c r="F41" s="6">
        <f>F42</f>
        <v>20080.574999999993</v>
      </c>
      <c r="G41" s="6">
        <f t="shared" si="3"/>
        <v>21070.1</v>
      </c>
      <c r="H41" s="6">
        <f t="shared" si="3"/>
        <v>18016.499999999996</v>
      </c>
    </row>
    <row r="42" spans="1:8" ht="12.75">
      <c r="A42" s="10" t="s">
        <v>147</v>
      </c>
      <c r="B42" s="10" t="s">
        <v>150</v>
      </c>
      <c r="C42" s="10" t="s">
        <v>356</v>
      </c>
      <c r="D42" s="10"/>
      <c r="E42" s="46" t="s">
        <v>357</v>
      </c>
      <c r="F42" s="6">
        <f>F43+F57+F62+F67</f>
        <v>20080.574999999993</v>
      </c>
      <c r="G42" s="6">
        <f>G43+G57+G62+G67</f>
        <v>21070.1</v>
      </c>
      <c r="H42" s="6">
        <f>H43+H57+H62+H67</f>
        <v>18016.499999999996</v>
      </c>
    </row>
    <row r="43" spans="1:8" ht="22.5">
      <c r="A43" s="10" t="s">
        <v>147</v>
      </c>
      <c r="B43" s="10" t="s">
        <v>150</v>
      </c>
      <c r="C43" s="10" t="s">
        <v>358</v>
      </c>
      <c r="D43" s="10"/>
      <c r="E43" s="59" t="s">
        <v>391</v>
      </c>
      <c r="F43" s="6">
        <f>F44+F48+F51</f>
        <v>17934.574999999997</v>
      </c>
      <c r="G43" s="6">
        <f>G44+G48+G51</f>
        <v>18700</v>
      </c>
      <c r="H43" s="6">
        <f>H44+H48+H51</f>
        <v>15846.4</v>
      </c>
    </row>
    <row r="44" spans="1:8" ht="45">
      <c r="A44" s="10" t="s">
        <v>147</v>
      </c>
      <c r="B44" s="10" t="s">
        <v>150</v>
      </c>
      <c r="C44" s="10" t="s">
        <v>358</v>
      </c>
      <c r="D44" s="10" t="s">
        <v>272</v>
      </c>
      <c r="E44" s="46" t="s">
        <v>273</v>
      </c>
      <c r="F44" s="7">
        <f>F45</f>
        <v>14034.4</v>
      </c>
      <c r="G44" s="7">
        <f>G45</f>
        <v>14915.099999999999</v>
      </c>
      <c r="H44" s="7">
        <f>H45</f>
        <v>13411.5</v>
      </c>
    </row>
    <row r="45" spans="1:8" ht="22.5">
      <c r="A45" s="10" t="s">
        <v>147</v>
      </c>
      <c r="B45" s="10" t="s">
        <v>150</v>
      </c>
      <c r="C45" s="10" t="s">
        <v>358</v>
      </c>
      <c r="D45" s="10" t="s">
        <v>294</v>
      </c>
      <c r="E45" s="46" t="s">
        <v>295</v>
      </c>
      <c r="F45" s="7">
        <f>F46+F47</f>
        <v>14034.4</v>
      </c>
      <c r="G45" s="7">
        <f>G46+G47</f>
        <v>14915.099999999999</v>
      </c>
      <c r="H45" s="7">
        <f>H46+H47</f>
        <v>13411.5</v>
      </c>
    </row>
    <row r="46" spans="1:8" ht="22.5">
      <c r="A46" s="10" t="s">
        <v>147</v>
      </c>
      <c r="B46" s="10" t="s">
        <v>150</v>
      </c>
      <c r="C46" s="10" t="s">
        <v>358</v>
      </c>
      <c r="D46" s="10" t="s">
        <v>296</v>
      </c>
      <c r="E46" s="46" t="s">
        <v>608</v>
      </c>
      <c r="F46" s="7">
        <f>14993.8-1256-226</f>
        <v>13511.8</v>
      </c>
      <c r="G46" s="107">
        <f>14993.8-698.7</f>
        <v>14295.099999999999</v>
      </c>
      <c r="H46" s="103">
        <f>14993.8-1000-400-602.3</f>
        <v>12991.5</v>
      </c>
    </row>
    <row r="47" spans="1:9" ht="22.5">
      <c r="A47" s="10" t="s">
        <v>147</v>
      </c>
      <c r="B47" s="10" t="s">
        <v>150</v>
      </c>
      <c r="C47" s="10" t="s">
        <v>358</v>
      </c>
      <c r="D47" s="10" t="s">
        <v>297</v>
      </c>
      <c r="E47" s="46" t="s">
        <v>609</v>
      </c>
      <c r="F47" s="7">
        <f>620-72.4-16-6-3</f>
        <v>522.6</v>
      </c>
      <c r="G47" s="107">
        <f>620</f>
        <v>620</v>
      </c>
      <c r="H47" s="103">
        <f>620-100-100</f>
        <v>420</v>
      </c>
      <c r="I47">
        <v>-3</v>
      </c>
    </row>
    <row r="48" spans="1:8" ht="22.5">
      <c r="A48" s="10" t="s">
        <v>147</v>
      </c>
      <c r="B48" s="10" t="s">
        <v>150</v>
      </c>
      <c r="C48" s="10" t="s">
        <v>358</v>
      </c>
      <c r="D48" s="10" t="s">
        <v>279</v>
      </c>
      <c r="E48" s="46" t="s">
        <v>292</v>
      </c>
      <c r="F48" s="7">
        <f aca="true" t="shared" si="4" ref="F48:H49">F49</f>
        <v>3790.1749999999993</v>
      </c>
      <c r="G48" s="7">
        <f t="shared" si="4"/>
        <v>3774.8999999999996</v>
      </c>
      <c r="H48" s="7">
        <f t="shared" si="4"/>
        <v>2424.8999999999996</v>
      </c>
    </row>
    <row r="49" spans="1:8" ht="22.5">
      <c r="A49" s="10" t="s">
        <v>147</v>
      </c>
      <c r="B49" s="10" t="s">
        <v>150</v>
      </c>
      <c r="C49" s="10" t="s">
        <v>358</v>
      </c>
      <c r="D49" s="10" t="s">
        <v>278</v>
      </c>
      <c r="E49" s="46" t="s">
        <v>293</v>
      </c>
      <c r="F49" s="7">
        <f t="shared" si="4"/>
        <v>3790.1749999999993</v>
      </c>
      <c r="G49" s="7">
        <f t="shared" si="4"/>
        <v>3774.8999999999996</v>
      </c>
      <c r="H49" s="7">
        <f t="shared" si="4"/>
        <v>2424.8999999999996</v>
      </c>
    </row>
    <row r="50" spans="1:9" ht="22.5">
      <c r="A50" s="10" t="s">
        <v>147</v>
      </c>
      <c r="B50" s="10" t="s">
        <v>150</v>
      </c>
      <c r="C50" s="10" t="s">
        <v>358</v>
      </c>
      <c r="D50" s="10" t="s">
        <v>244</v>
      </c>
      <c r="E50" s="46" t="s">
        <v>610</v>
      </c>
      <c r="F50" s="7">
        <f>3215.7-124.8+684-600-50+954.7-258-23.8+6+3-9.5-7.125</f>
        <v>3790.1749999999993</v>
      </c>
      <c r="G50" s="7">
        <f>3215.7-124.8+684</f>
        <v>3774.8999999999996</v>
      </c>
      <c r="H50" s="7">
        <f>3215.7-124.8+684-700-500-150</f>
        <v>2424.8999999999996</v>
      </c>
      <c r="I50">
        <f>3-9.5-7.125</f>
        <v>-13.625</v>
      </c>
    </row>
    <row r="51" spans="1:8" ht="12.75">
      <c r="A51" s="10" t="s">
        <v>147</v>
      </c>
      <c r="B51" s="10" t="s">
        <v>150</v>
      </c>
      <c r="C51" s="10" t="s">
        <v>358</v>
      </c>
      <c r="D51" s="10" t="s">
        <v>311</v>
      </c>
      <c r="E51" s="45" t="s">
        <v>312</v>
      </c>
      <c r="F51" s="7">
        <f>F54+F52</f>
        <v>110</v>
      </c>
      <c r="G51" s="7">
        <f>G54+G52</f>
        <v>10</v>
      </c>
      <c r="H51" s="7">
        <f>H54+H52</f>
        <v>10</v>
      </c>
    </row>
    <row r="52" spans="1:8" ht="12.75">
      <c r="A52" s="10" t="s">
        <v>147</v>
      </c>
      <c r="B52" s="10" t="s">
        <v>150</v>
      </c>
      <c r="C52" s="10" t="s">
        <v>358</v>
      </c>
      <c r="D52" s="10" t="s">
        <v>191</v>
      </c>
      <c r="E52" s="45" t="s">
        <v>193</v>
      </c>
      <c r="F52" s="7">
        <f>F53</f>
        <v>8</v>
      </c>
      <c r="G52" s="7">
        <f>G53</f>
        <v>0</v>
      </c>
      <c r="H52" s="7">
        <f>H53</f>
        <v>0</v>
      </c>
    </row>
    <row r="53" spans="1:8" ht="67.5">
      <c r="A53" s="10" t="s">
        <v>147</v>
      </c>
      <c r="B53" s="10" t="s">
        <v>150</v>
      </c>
      <c r="C53" s="10" t="s">
        <v>358</v>
      </c>
      <c r="D53" s="10" t="s">
        <v>192</v>
      </c>
      <c r="E53" s="45" t="s">
        <v>198</v>
      </c>
      <c r="F53" s="7">
        <v>8</v>
      </c>
      <c r="G53" s="7">
        <v>0</v>
      </c>
      <c r="H53" s="7">
        <v>0</v>
      </c>
    </row>
    <row r="54" spans="1:8" ht="12.75">
      <c r="A54" s="10" t="s">
        <v>147</v>
      </c>
      <c r="B54" s="10" t="s">
        <v>150</v>
      </c>
      <c r="C54" s="10" t="s">
        <v>358</v>
      </c>
      <c r="D54" s="10" t="s">
        <v>313</v>
      </c>
      <c r="E54" s="45" t="s">
        <v>314</v>
      </c>
      <c r="F54" s="7">
        <f>F55+F56</f>
        <v>102</v>
      </c>
      <c r="G54" s="7">
        <f>G55+G56</f>
        <v>10</v>
      </c>
      <c r="H54" s="7">
        <f>H55+H56</f>
        <v>10</v>
      </c>
    </row>
    <row r="55" spans="1:8" ht="12.75">
      <c r="A55" s="10" t="s">
        <v>147</v>
      </c>
      <c r="B55" s="10" t="s">
        <v>150</v>
      </c>
      <c r="C55" s="10" t="s">
        <v>358</v>
      </c>
      <c r="D55" s="10" t="s">
        <v>258</v>
      </c>
      <c r="E55" s="45" t="s">
        <v>611</v>
      </c>
      <c r="F55" s="7">
        <f>10+50-5-3-22.5</f>
        <v>29.5</v>
      </c>
      <c r="G55" s="107">
        <v>10</v>
      </c>
      <c r="H55" s="103">
        <v>10</v>
      </c>
    </row>
    <row r="56" spans="1:9" ht="12.75">
      <c r="A56" s="10" t="s">
        <v>147</v>
      </c>
      <c r="B56" s="10" t="s">
        <v>150</v>
      </c>
      <c r="C56" s="10" t="s">
        <v>358</v>
      </c>
      <c r="D56" s="10" t="s">
        <v>10</v>
      </c>
      <c r="E56" s="45" t="s">
        <v>11</v>
      </c>
      <c r="F56" s="7">
        <f>50+22.5</f>
        <v>72.5</v>
      </c>
      <c r="G56" s="107"/>
      <c r="H56" s="103"/>
      <c r="I56">
        <v>22.5</v>
      </c>
    </row>
    <row r="57" spans="1:8" ht="12.75">
      <c r="A57" s="10" t="s">
        <v>147</v>
      </c>
      <c r="B57" s="10" t="s">
        <v>150</v>
      </c>
      <c r="C57" s="10" t="s">
        <v>366</v>
      </c>
      <c r="D57" s="10"/>
      <c r="E57" s="57" t="s">
        <v>392</v>
      </c>
      <c r="F57" s="6">
        <f aca="true" t="shared" si="5" ref="F57:H58">F58</f>
        <v>1727.8</v>
      </c>
      <c r="G57" s="6">
        <f t="shared" si="5"/>
        <v>1916.2</v>
      </c>
      <c r="H57" s="6">
        <f t="shared" si="5"/>
        <v>1716.2</v>
      </c>
    </row>
    <row r="58" spans="1:8" ht="45">
      <c r="A58" s="10" t="s">
        <v>147</v>
      </c>
      <c r="B58" s="10" t="s">
        <v>150</v>
      </c>
      <c r="C58" s="10" t="s">
        <v>366</v>
      </c>
      <c r="D58" s="10" t="s">
        <v>272</v>
      </c>
      <c r="E58" s="46" t="s">
        <v>273</v>
      </c>
      <c r="F58" s="7">
        <f t="shared" si="5"/>
        <v>1727.8</v>
      </c>
      <c r="G58" s="7">
        <f t="shared" si="5"/>
        <v>1916.2</v>
      </c>
      <c r="H58" s="7">
        <f t="shared" si="5"/>
        <v>1716.2</v>
      </c>
    </row>
    <row r="59" spans="1:8" ht="22.5">
      <c r="A59" s="10" t="s">
        <v>147</v>
      </c>
      <c r="B59" s="10" t="s">
        <v>150</v>
      </c>
      <c r="C59" s="10" t="s">
        <v>366</v>
      </c>
      <c r="D59" s="10" t="s">
        <v>294</v>
      </c>
      <c r="E59" s="46" t="s">
        <v>295</v>
      </c>
      <c r="F59" s="7">
        <f>F60+F61</f>
        <v>1727.8</v>
      </c>
      <c r="G59" s="7">
        <f>G60+G61</f>
        <v>1916.2</v>
      </c>
      <c r="H59" s="7">
        <f>H60+H61</f>
        <v>1716.2</v>
      </c>
    </row>
    <row r="60" spans="1:9" ht="22.5">
      <c r="A60" s="10" t="s">
        <v>147</v>
      </c>
      <c r="B60" s="10" t="s">
        <v>150</v>
      </c>
      <c r="C60" s="10" t="s">
        <v>366</v>
      </c>
      <c r="D60" s="10" t="s">
        <v>296</v>
      </c>
      <c r="E60" s="46" t="s">
        <v>608</v>
      </c>
      <c r="F60" s="7">
        <f>1877-165.9</f>
        <v>1711.1</v>
      </c>
      <c r="G60" s="7">
        <f>1877</f>
        <v>1877</v>
      </c>
      <c r="H60" s="7">
        <f>1877-200</f>
        <v>1677</v>
      </c>
      <c r="I60">
        <v>-165.9</v>
      </c>
    </row>
    <row r="61" spans="1:9" ht="22.5">
      <c r="A61" s="10" t="s">
        <v>147</v>
      </c>
      <c r="B61" s="10" t="s">
        <v>150</v>
      </c>
      <c r="C61" s="10" t="s">
        <v>366</v>
      </c>
      <c r="D61" s="10" t="s">
        <v>297</v>
      </c>
      <c r="E61" s="46" t="s">
        <v>609</v>
      </c>
      <c r="F61" s="7">
        <f>39.2-22.5</f>
        <v>16.700000000000003</v>
      </c>
      <c r="G61" s="7">
        <v>39.2</v>
      </c>
      <c r="H61" s="7">
        <v>39.2</v>
      </c>
      <c r="I61">
        <v>-22.5</v>
      </c>
    </row>
    <row r="62" spans="1:8" ht="22.5">
      <c r="A62" s="10" t="s">
        <v>147</v>
      </c>
      <c r="B62" s="10" t="s">
        <v>150</v>
      </c>
      <c r="C62" s="10" t="s">
        <v>21</v>
      </c>
      <c r="D62" s="10"/>
      <c r="E62" s="57" t="s">
        <v>502</v>
      </c>
      <c r="F62" s="7">
        <f aca="true" t="shared" si="6" ref="F62:H63">F63</f>
        <v>89.1</v>
      </c>
      <c r="G62" s="7">
        <f t="shared" si="6"/>
        <v>124.8</v>
      </c>
      <c r="H62" s="7">
        <f t="shared" si="6"/>
        <v>124.8</v>
      </c>
    </row>
    <row r="63" spans="1:8" ht="45">
      <c r="A63" s="10" t="s">
        <v>147</v>
      </c>
      <c r="B63" s="10" t="s">
        <v>150</v>
      </c>
      <c r="C63" s="10" t="s">
        <v>21</v>
      </c>
      <c r="D63" s="10" t="s">
        <v>272</v>
      </c>
      <c r="E63" s="46" t="s">
        <v>273</v>
      </c>
      <c r="F63" s="7">
        <f t="shared" si="6"/>
        <v>89.1</v>
      </c>
      <c r="G63" s="7">
        <f t="shared" si="6"/>
        <v>124.8</v>
      </c>
      <c r="H63" s="7">
        <f t="shared" si="6"/>
        <v>124.8</v>
      </c>
    </row>
    <row r="64" spans="1:8" ht="22.5">
      <c r="A64" s="10" t="s">
        <v>147</v>
      </c>
      <c r="B64" s="10" t="s">
        <v>150</v>
      </c>
      <c r="C64" s="10" t="s">
        <v>21</v>
      </c>
      <c r="D64" s="10" t="s">
        <v>294</v>
      </c>
      <c r="E64" s="46" t="s">
        <v>295</v>
      </c>
      <c r="F64" s="7">
        <f>F65+F66</f>
        <v>89.1</v>
      </c>
      <c r="G64" s="7">
        <f>G65+G66</f>
        <v>124.8</v>
      </c>
      <c r="H64" s="7">
        <f>H65+H66</f>
        <v>124.8</v>
      </c>
    </row>
    <row r="65" spans="1:9" ht="22.5">
      <c r="A65" s="10" t="s">
        <v>147</v>
      </c>
      <c r="B65" s="10" t="s">
        <v>150</v>
      </c>
      <c r="C65" s="10" t="s">
        <v>21</v>
      </c>
      <c r="D65" s="10" t="s">
        <v>296</v>
      </c>
      <c r="E65" s="46" t="s">
        <v>608</v>
      </c>
      <c r="F65" s="7">
        <f>103.05-18.225-20.9+3.425</f>
        <v>67.35</v>
      </c>
      <c r="G65" s="7">
        <v>103.05</v>
      </c>
      <c r="H65" s="7">
        <v>103.05</v>
      </c>
      <c r="I65">
        <f>-18.225-20.9+3.425</f>
        <v>-35.7</v>
      </c>
    </row>
    <row r="66" spans="1:8" ht="22.5">
      <c r="A66" s="10" t="s">
        <v>147</v>
      </c>
      <c r="B66" s="10" t="s">
        <v>150</v>
      </c>
      <c r="C66" s="10" t="s">
        <v>21</v>
      </c>
      <c r="D66" s="10" t="s">
        <v>297</v>
      </c>
      <c r="E66" s="46" t="s">
        <v>609</v>
      </c>
      <c r="F66" s="7">
        <v>21.75</v>
      </c>
      <c r="G66" s="7">
        <v>21.75</v>
      </c>
      <c r="H66" s="7">
        <v>21.75</v>
      </c>
    </row>
    <row r="67" spans="1:8" ht="22.5">
      <c r="A67" s="10" t="s">
        <v>147</v>
      </c>
      <c r="B67" s="10" t="s">
        <v>150</v>
      </c>
      <c r="C67" s="10" t="s">
        <v>367</v>
      </c>
      <c r="D67" s="10"/>
      <c r="E67" s="45" t="s">
        <v>368</v>
      </c>
      <c r="F67" s="7">
        <f>F68</f>
        <v>329.1</v>
      </c>
      <c r="G67" s="7">
        <f>G68</f>
        <v>329.1</v>
      </c>
      <c r="H67" s="7">
        <f>H68</f>
        <v>329.1</v>
      </c>
    </row>
    <row r="68" spans="1:8" ht="33" customHeight="1">
      <c r="A68" s="10" t="s">
        <v>147</v>
      </c>
      <c r="B68" s="10" t="s">
        <v>150</v>
      </c>
      <c r="C68" s="10" t="s">
        <v>648</v>
      </c>
      <c r="D68" s="10"/>
      <c r="E68" s="45" t="s">
        <v>45</v>
      </c>
      <c r="F68" s="6">
        <f>F69+F73</f>
        <v>329.1</v>
      </c>
      <c r="G68" s="6">
        <f>G69+G73</f>
        <v>329.1</v>
      </c>
      <c r="H68" s="6">
        <f>H69+H73</f>
        <v>329.1</v>
      </c>
    </row>
    <row r="69" spans="1:8" ht="45">
      <c r="A69" s="10" t="s">
        <v>147</v>
      </c>
      <c r="B69" s="10" t="s">
        <v>150</v>
      </c>
      <c r="C69" s="10" t="s">
        <v>648</v>
      </c>
      <c r="D69" s="10" t="s">
        <v>272</v>
      </c>
      <c r="E69" s="46" t="s">
        <v>273</v>
      </c>
      <c r="F69" s="6">
        <f>F70</f>
        <v>273.5</v>
      </c>
      <c r="G69" s="6">
        <f>G70</f>
        <v>273.5</v>
      </c>
      <c r="H69" s="6">
        <f>H70</f>
        <v>273.5</v>
      </c>
    </row>
    <row r="70" spans="1:8" ht="22.5">
      <c r="A70" s="10" t="s">
        <v>147</v>
      </c>
      <c r="B70" s="10" t="s">
        <v>150</v>
      </c>
      <c r="C70" s="10" t="s">
        <v>648</v>
      </c>
      <c r="D70" s="10" t="s">
        <v>294</v>
      </c>
      <c r="E70" s="46" t="s">
        <v>295</v>
      </c>
      <c r="F70" s="6">
        <f>F71+F72</f>
        <v>273.5</v>
      </c>
      <c r="G70" s="6">
        <f>G71+G72</f>
        <v>273.5</v>
      </c>
      <c r="H70" s="6">
        <f>H71+H72</f>
        <v>273.5</v>
      </c>
    </row>
    <row r="71" spans="1:9" ht="22.5">
      <c r="A71" s="10" t="s">
        <v>147</v>
      </c>
      <c r="B71" s="10" t="s">
        <v>150</v>
      </c>
      <c r="C71" s="10" t="s">
        <v>648</v>
      </c>
      <c r="D71" s="10" t="s">
        <v>296</v>
      </c>
      <c r="E71" s="46" t="s">
        <v>608</v>
      </c>
      <c r="F71" s="6">
        <f>260.4+0.202</f>
        <v>260.602</v>
      </c>
      <c r="G71" s="108">
        <v>260.4</v>
      </c>
      <c r="H71" s="103">
        <v>260.4</v>
      </c>
      <c r="I71">
        <v>0.202</v>
      </c>
    </row>
    <row r="72" spans="1:9" ht="22.5">
      <c r="A72" s="10" t="s">
        <v>147</v>
      </c>
      <c r="B72" s="10" t="s">
        <v>150</v>
      </c>
      <c r="C72" s="10" t="s">
        <v>648</v>
      </c>
      <c r="D72" s="10" t="s">
        <v>297</v>
      </c>
      <c r="E72" s="46" t="s">
        <v>609</v>
      </c>
      <c r="F72" s="6">
        <f>13.1-0.202</f>
        <v>12.898</v>
      </c>
      <c r="G72" s="108">
        <v>13.1</v>
      </c>
      <c r="H72" s="103">
        <v>13.1</v>
      </c>
      <c r="I72">
        <v>-0.202</v>
      </c>
    </row>
    <row r="73" spans="1:8" ht="22.5">
      <c r="A73" s="10" t="s">
        <v>147</v>
      </c>
      <c r="B73" s="10" t="s">
        <v>150</v>
      </c>
      <c r="C73" s="10" t="s">
        <v>648</v>
      </c>
      <c r="D73" s="10" t="s">
        <v>279</v>
      </c>
      <c r="E73" s="46" t="s">
        <v>292</v>
      </c>
      <c r="F73" s="6">
        <f aca="true" t="shared" si="7" ref="F73:H74">F74</f>
        <v>55.6</v>
      </c>
      <c r="G73" s="6">
        <f t="shared" si="7"/>
        <v>55.6</v>
      </c>
      <c r="H73" s="6">
        <f t="shared" si="7"/>
        <v>55.6</v>
      </c>
    </row>
    <row r="74" spans="1:8" ht="22.5">
      <c r="A74" s="10" t="s">
        <v>147</v>
      </c>
      <c r="B74" s="10" t="s">
        <v>150</v>
      </c>
      <c r="C74" s="10" t="s">
        <v>648</v>
      </c>
      <c r="D74" s="10" t="s">
        <v>278</v>
      </c>
      <c r="E74" s="46" t="s">
        <v>293</v>
      </c>
      <c r="F74" s="6">
        <f t="shared" si="7"/>
        <v>55.6</v>
      </c>
      <c r="G74" s="6">
        <f t="shared" si="7"/>
        <v>55.6</v>
      </c>
      <c r="H74" s="6">
        <f t="shared" si="7"/>
        <v>55.6</v>
      </c>
    </row>
    <row r="75" spans="1:8" ht="22.5">
      <c r="A75" s="10" t="s">
        <v>147</v>
      </c>
      <c r="B75" s="10" t="s">
        <v>150</v>
      </c>
      <c r="C75" s="10" t="s">
        <v>648</v>
      </c>
      <c r="D75" s="10" t="s">
        <v>244</v>
      </c>
      <c r="E75" s="46" t="s">
        <v>610</v>
      </c>
      <c r="F75" s="6">
        <f>53.2+2.4</f>
        <v>55.6</v>
      </c>
      <c r="G75" s="6">
        <f>53.2+2.4</f>
        <v>55.6</v>
      </c>
      <c r="H75" s="6">
        <f>53.2+2.4</f>
        <v>55.6</v>
      </c>
    </row>
    <row r="76" spans="1:8" ht="12.75">
      <c r="A76" s="26" t="s">
        <v>147</v>
      </c>
      <c r="B76" s="26" t="s">
        <v>100</v>
      </c>
      <c r="C76" s="26"/>
      <c r="D76" s="26"/>
      <c r="E76" s="87" t="s">
        <v>101</v>
      </c>
      <c r="F76" s="6">
        <f>F78</f>
        <v>0</v>
      </c>
      <c r="G76" s="6">
        <f>G78</f>
        <v>21.8</v>
      </c>
      <c r="H76" s="6">
        <f>H78</f>
        <v>0</v>
      </c>
    </row>
    <row r="77" spans="1:8" ht="22.5">
      <c r="A77" s="10" t="s">
        <v>147</v>
      </c>
      <c r="B77" s="10" t="s">
        <v>100</v>
      </c>
      <c r="C77" s="10" t="s">
        <v>326</v>
      </c>
      <c r="D77" s="26"/>
      <c r="E77" s="46" t="s">
        <v>327</v>
      </c>
      <c r="F77" s="6">
        <f>F78</f>
        <v>0</v>
      </c>
      <c r="G77" s="6">
        <f>G78</f>
        <v>21.8</v>
      </c>
      <c r="H77" s="6">
        <f>H78</f>
        <v>0</v>
      </c>
    </row>
    <row r="78" spans="1:8" ht="22.5">
      <c r="A78" s="10" t="s">
        <v>147</v>
      </c>
      <c r="B78" s="10" t="s">
        <v>100</v>
      </c>
      <c r="C78" s="10" t="s">
        <v>586</v>
      </c>
      <c r="D78" s="26"/>
      <c r="E78" s="45" t="s">
        <v>96</v>
      </c>
      <c r="F78" s="6">
        <f>F79</f>
        <v>0</v>
      </c>
      <c r="G78" s="6">
        <f aca="true" t="shared" si="8" ref="G78:H81">G79</f>
        <v>21.8</v>
      </c>
      <c r="H78" s="6">
        <f t="shared" si="8"/>
        <v>0</v>
      </c>
    </row>
    <row r="79" spans="1:8" ht="33.75">
      <c r="A79" s="10" t="s">
        <v>147</v>
      </c>
      <c r="B79" s="10" t="s">
        <v>100</v>
      </c>
      <c r="C79" s="10" t="s">
        <v>102</v>
      </c>
      <c r="D79" s="10"/>
      <c r="E79" s="112" t="s">
        <v>119</v>
      </c>
      <c r="F79" s="6">
        <f>F80</f>
        <v>0</v>
      </c>
      <c r="G79" s="6">
        <f t="shared" si="8"/>
        <v>21.8</v>
      </c>
      <c r="H79" s="6">
        <f t="shared" si="8"/>
        <v>0</v>
      </c>
    </row>
    <row r="80" spans="1:8" ht="22.5">
      <c r="A80" s="27" t="s">
        <v>147</v>
      </c>
      <c r="B80" s="27" t="s">
        <v>100</v>
      </c>
      <c r="C80" s="10" t="s">
        <v>102</v>
      </c>
      <c r="D80" s="10" t="s">
        <v>279</v>
      </c>
      <c r="E80" s="46" t="s">
        <v>292</v>
      </c>
      <c r="F80" s="6">
        <f>F81</f>
        <v>0</v>
      </c>
      <c r="G80" s="6">
        <f t="shared" si="8"/>
        <v>21.8</v>
      </c>
      <c r="H80" s="6">
        <f t="shared" si="8"/>
        <v>0</v>
      </c>
    </row>
    <row r="81" spans="1:8" ht="22.5">
      <c r="A81" s="27" t="s">
        <v>147</v>
      </c>
      <c r="B81" s="27" t="s">
        <v>100</v>
      </c>
      <c r="C81" s="10" t="s">
        <v>102</v>
      </c>
      <c r="D81" s="10" t="s">
        <v>278</v>
      </c>
      <c r="E81" s="46" t="s">
        <v>293</v>
      </c>
      <c r="F81" s="6">
        <f>F82</f>
        <v>0</v>
      </c>
      <c r="G81" s="6">
        <f t="shared" si="8"/>
        <v>21.8</v>
      </c>
      <c r="H81" s="6">
        <f t="shared" si="8"/>
        <v>0</v>
      </c>
    </row>
    <row r="82" spans="1:8" ht="22.5">
      <c r="A82" s="27" t="s">
        <v>147</v>
      </c>
      <c r="B82" s="27" t="s">
        <v>100</v>
      </c>
      <c r="C82" s="10" t="s">
        <v>102</v>
      </c>
      <c r="D82" s="10" t="s">
        <v>244</v>
      </c>
      <c r="E82" s="46" t="s">
        <v>610</v>
      </c>
      <c r="F82" s="6">
        <v>0</v>
      </c>
      <c r="G82" s="6">
        <v>21.8</v>
      </c>
      <c r="H82" s="6">
        <v>0</v>
      </c>
    </row>
    <row r="83" spans="1:8" s="5" customFormat="1" ht="12.75">
      <c r="A83" s="26" t="s">
        <v>147</v>
      </c>
      <c r="B83" s="26" t="s">
        <v>208</v>
      </c>
      <c r="C83" s="26"/>
      <c r="D83" s="26"/>
      <c r="E83" s="44" t="s">
        <v>159</v>
      </c>
      <c r="F83" s="14">
        <f aca="true" t="shared" si="9" ref="F83:H88">F84</f>
        <v>1.5</v>
      </c>
      <c r="G83" s="14">
        <f t="shared" si="9"/>
        <v>100</v>
      </c>
      <c r="H83" s="14">
        <f t="shared" si="9"/>
        <v>100</v>
      </c>
    </row>
    <row r="84" spans="1:8" s="5" customFormat="1" ht="12.75">
      <c r="A84" s="10" t="s">
        <v>147</v>
      </c>
      <c r="B84" s="10" t="s">
        <v>208</v>
      </c>
      <c r="C84" s="27" t="s">
        <v>324</v>
      </c>
      <c r="D84" s="76"/>
      <c r="E84" s="45" t="s">
        <v>325</v>
      </c>
      <c r="F84" s="7">
        <f t="shared" si="9"/>
        <v>1.5</v>
      </c>
      <c r="G84" s="7">
        <f t="shared" si="9"/>
        <v>100</v>
      </c>
      <c r="H84" s="7">
        <f t="shared" si="9"/>
        <v>100</v>
      </c>
    </row>
    <row r="85" spans="1:8" s="5" customFormat="1" ht="22.5">
      <c r="A85" s="10" t="s">
        <v>147</v>
      </c>
      <c r="B85" s="10" t="s">
        <v>208</v>
      </c>
      <c r="C85" s="27" t="s">
        <v>348</v>
      </c>
      <c r="D85" s="76"/>
      <c r="E85" s="45" t="s">
        <v>349</v>
      </c>
      <c r="F85" s="7">
        <f t="shared" si="9"/>
        <v>1.5</v>
      </c>
      <c r="G85" s="7">
        <f t="shared" si="9"/>
        <v>100</v>
      </c>
      <c r="H85" s="7">
        <f t="shared" si="9"/>
        <v>100</v>
      </c>
    </row>
    <row r="86" spans="1:8" ht="12.75">
      <c r="A86" s="10" t="s">
        <v>147</v>
      </c>
      <c r="B86" s="10" t="s">
        <v>208</v>
      </c>
      <c r="C86" s="10" t="s">
        <v>369</v>
      </c>
      <c r="D86" s="10"/>
      <c r="E86" s="46" t="s">
        <v>159</v>
      </c>
      <c r="F86" s="7">
        <f t="shared" si="9"/>
        <v>1.5</v>
      </c>
      <c r="G86" s="7">
        <f t="shared" si="9"/>
        <v>100</v>
      </c>
      <c r="H86" s="7">
        <f t="shared" si="9"/>
        <v>100</v>
      </c>
    </row>
    <row r="87" spans="1:8" ht="12.75">
      <c r="A87" s="10" t="s">
        <v>147</v>
      </c>
      <c r="B87" s="10" t="s">
        <v>208</v>
      </c>
      <c r="C87" s="10" t="s">
        <v>369</v>
      </c>
      <c r="D87" s="10"/>
      <c r="E87" s="46" t="s">
        <v>203</v>
      </c>
      <c r="F87" s="6">
        <f t="shared" si="9"/>
        <v>1.5</v>
      </c>
      <c r="G87" s="6">
        <f t="shared" si="9"/>
        <v>100</v>
      </c>
      <c r="H87" s="6">
        <f t="shared" si="9"/>
        <v>100</v>
      </c>
    </row>
    <row r="88" spans="1:8" ht="12.75">
      <c r="A88" s="10" t="s">
        <v>147</v>
      </c>
      <c r="B88" s="10" t="s">
        <v>208</v>
      </c>
      <c r="C88" s="10" t="s">
        <v>369</v>
      </c>
      <c r="D88" s="10" t="s">
        <v>311</v>
      </c>
      <c r="E88" s="45" t="s">
        <v>312</v>
      </c>
      <c r="F88" s="6">
        <f t="shared" si="9"/>
        <v>1.5</v>
      </c>
      <c r="G88" s="6">
        <f t="shared" si="9"/>
        <v>100</v>
      </c>
      <c r="H88" s="6">
        <f t="shared" si="9"/>
        <v>100</v>
      </c>
    </row>
    <row r="89" spans="1:9" ht="12.75">
      <c r="A89" s="10" t="s">
        <v>147</v>
      </c>
      <c r="B89" s="10" t="s">
        <v>208</v>
      </c>
      <c r="C89" s="10" t="s">
        <v>369</v>
      </c>
      <c r="D89" s="10" t="s">
        <v>240</v>
      </c>
      <c r="E89" s="46" t="s">
        <v>241</v>
      </c>
      <c r="F89" s="6">
        <f>100-74.176+199.176-200-23.5</f>
        <v>1.5</v>
      </c>
      <c r="G89" s="6">
        <v>100</v>
      </c>
      <c r="H89" s="6">
        <v>100</v>
      </c>
      <c r="I89">
        <f>-200-23.5</f>
        <v>-223.5</v>
      </c>
    </row>
    <row r="90" spans="1:8" s="5" customFormat="1" ht="12.75">
      <c r="A90" s="26" t="s">
        <v>147</v>
      </c>
      <c r="B90" s="26" t="s">
        <v>213</v>
      </c>
      <c r="C90" s="26"/>
      <c r="D90" s="26"/>
      <c r="E90" s="44" t="s">
        <v>160</v>
      </c>
      <c r="F90" s="14">
        <f>F91+F122+F109</f>
        <v>511.5</v>
      </c>
      <c r="G90" s="14">
        <f>G91+G122+G109</f>
        <v>267</v>
      </c>
      <c r="H90" s="14">
        <f>H91+H122+H109</f>
        <v>267</v>
      </c>
    </row>
    <row r="91" spans="1:8" s="5" customFormat="1" ht="22.5">
      <c r="A91" s="10" t="s">
        <v>147</v>
      </c>
      <c r="B91" s="10" t="s">
        <v>213</v>
      </c>
      <c r="C91" s="10" t="s">
        <v>326</v>
      </c>
      <c r="D91" s="10"/>
      <c r="E91" s="46" t="s">
        <v>327</v>
      </c>
      <c r="F91" s="14">
        <f>F92+F99</f>
        <v>178.5</v>
      </c>
      <c r="G91" s="14">
        <f>G92+G99</f>
        <v>167</v>
      </c>
      <c r="H91" s="14">
        <f>H92+H99</f>
        <v>167</v>
      </c>
    </row>
    <row r="92" spans="1:8" s="5" customFormat="1" ht="33.75">
      <c r="A92" s="27" t="s">
        <v>147</v>
      </c>
      <c r="B92" s="27" t="s">
        <v>213</v>
      </c>
      <c r="C92" s="27" t="s">
        <v>378</v>
      </c>
      <c r="D92" s="27"/>
      <c r="E92" s="57" t="s">
        <v>22</v>
      </c>
      <c r="F92" s="7">
        <f aca="true" t="shared" si="10" ref="F92:H97">F93</f>
        <v>45</v>
      </c>
      <c r="G92" s="7">
        <f t="shared" si="10"/>
        <v>35</v>
      </c>
      <c r="H92" s="7">
        <f t="shared" si="10"/>
        <v>35</v>
      </c>
    </row>
    <row r="93" spans="1:8" s="5" customFormat="1" ht="12.75">
      <c r="A93" s="27" t="s">
        <v>147</v>
      </c>
      <c r="B93" s="27" t="s">
        <v>213</v>
      </c>
      <c r="C93" s="27" t="s">
        <v>379</v>
      </c>
      <c r="D93" s="27"/>
      <c r="E93" s="45" t="s">
        <v>372</v>
      </c>
      <c r="F93" s="7">
        <f t="shared" si="10"/>
        <v>45</v>
      </c>
      <c r="G93" s="7">
        <f t="shared" si="10"/>
        <v>35</v>
      </c>
      <c r="H93" s="7">
        <f t="shared" si="10"/>
        <v>35</v>
      </c>
    </row>
    <row r="94" spans="1:8" s="5" customFormat="1" ht="22.5">
      <c r="A94" s="27" t="s">
        <v>147</v>
      </c>
      <c r="B94" s="27" t="s">
        <v>213</v>
      </c>
      <c r="C94" s="27" t="s">
        <v>647</v>
      </c>
      <c r="D94" s="27"/>
      <c r="E94" s="45" t="s">
        <v>651</v>
      </c>
      <c r="F94" s="7">
        <f t="shared" si="10"/>
        <v>45</v>
      </c>
      <c r="G94" s="7">
        <f t="shared" si="10"/>
        <v>35</v>
      </c>
      <c r="H94" s="7">
        <f t="shared" si="10"/>
        <v>35</v>
      </c>
    </row>
    <row r="95" spans="1:8" s="5" customFormat="1" ht="22.5">
      <c r="A95" s="27" t="s">
        <v>147</v>
      </c>
      <c r="B95" s="27" t="s">
        <v>213</v>
      </c>
      <c r="C95" s="27" t="s">
        <v>652</v>
      </c>
      <c r="D95" s="27"/>
      <c r="E95" s="45" t="s">
        <v>653</v>
      </c>
      <c r="F95" s="7">
        <f t="shared" si="10"/>
        <v>45</v>
      </c>
      <c r="G95" s="7">
        <f t="shared" si="10"/>
        <v>35</v>
      </c>
      <c r="H95" s="7">
        <f t="shared" si="10"/>
        <v>35</v>
      </c>
    </row>
    <row r="96" spans="1:8" s="5" customFormat="1" ht="12.75">
      <c r="A96" s="10" t="s">
        <v>147</v>
      </c>
      <c r="B96" s="10" t="s">
        <v>213</v>
      </c>
      <c r="C96" s="10" t="s">
        <v>652</v>
      </c>
      <c r="D96" s="10" t="s">
        <v>311</v>
      </c>
      <c r="E96" s="45" t="s">
        <v>312</v>
      </c>
      <c r="F96" s="7">
        <f t="shared" si="10"/>
        <v>45</v>
      </c>
      <c r="G96" s="7">
        <f t="shared" si="10"/>
        <v>35</v>
      </c>
      <c r="H96" s="7">
        <f t="shared" si="10"/>
        <v>35</v>
      </c>
    </row>
    <row r="97" spans="1:8" s="5" customFormat="1" ht="12.75">
      <c r="A97" s="27" t="s">
        <v>147</v>
      </c>
      <c r="B97" s="27" t="s">
        <v>213</v>
      </c>
      <c r="C97" s="27" t="s">
        <v>652</v>
      </c>
      <c r="D97" s="10" t="s">
        <v>313</v>
      </c>
      <c r="E97" s="45" t="s">
        <v>314</v>
      </c>
      <c r="F97" s="7">
        <f t="shared" si="10"/>
        <v>45</v>
      </c>
      <c r="G97" s="7">
        <f t="shared" si="10"/>
        <v>35</v>
      </c>
      <c r="H97" s="7">
        <f t="shared" si="10"/>
        <v>35</v>
      </c>
    </row>
    <row r="98" spans="1:9" s="5" customFormat="1" ht="12.75">
      <c r="A98" s="27" t="s">
        <v>147</v>
      </c>
      <c r="B98" s="27" t="s">
        <v>213</v>
      </c>
      <c r="C98" s="27" t="s">
        <v>652</v>
      </c>
      <c r="D98" s="10" t="s">
        <v>10</v>
      </c>
      <c r="E98" s="45" t="s">
        <v>11</v>
      </c>
      <c r="F98" s="7">
        <f>35+10</f>
        <v>45</v>
      </c>
      <c r="G98" s="109">
        <v>35</v>
      </c>
      <c r="H98" s="110">
        <v>35</v>
      </c>
      <c r="I98" s="113"/>
    </row>
    <row r="99" spans="1:8" s="5" customFormat="1" ht="13.5" customHeight="1">
      <c r="A99" s="26" t="s">
        <v>147</v>
      </c>
      <c r="B99" s="26" t="s">
        <v>213</v>
      </c>
      <c r="C99" s="10" t="s">
        <v>354</v>
      </c>
      <c r="D99" s="10"/>
      <c r="E99" s="46" t="s">
        <v>355</v>
      </c>
      <c r="F99" s="14">
        <f>F100</f>
        <v>133.5</v>
      </c>
      <c r="G99" s="14">
        <f aca="true" t="shared" si="11" ref="G99:H101">G100</f>
        <v>132</v>
      </c>
      <c r="H99" s="14">
        <f t="shared" si="11"/>
        <v>132</v>
      </c>
    </row>
    <row r="100" spans="1:8" s="5" customFormat="1" ht="14.25" customHeight="1">
      <c r="A100" s="10" t="s">
        <v>147</v>
      </c>
      <c r="B100" s="10" t="s">
        <v>213</v>
      </c>
      <c r="C100" s="10" t="s">
        <v>367</v>
      </c>
      <c r="D100" s="10"/>
      <c r="E100" s="45" t="s">
        <v>654</v>
      </c>
      <c r="F100" s="14">
        <f>F101</f>
        <v>133.5</v>
      </c>
      <c r="G100" s="14">
        <f t="shared" si="11"/>
        <v>132</v>
      </c>
      <c r="H100" s="14">
        <f t="shared" si="11"/>
        <v>132</v>
      </c>
    </row>
    <row r="101" spans="1:8" ht="22.5">
      <c r="A101" s="10" t="s">
        <v>147</v>
      </c>
      <c r="B101" s="10" t="s">
        <v>213</v>
      </c>
      <c r="C101" s="10" t="s">
        <v>367</v>
      </c>
      <c r="D101" s="10"/>
      <c r="E101" s="45" t="s">
        <v>368</v>
      </c>
      <c r="F101" s="7">
        <f>F102</f>
        <v>133.5</v>
      </c>
      <c r="G101" s="7">
        <f t="shared" si="11"/>
        <v>132</v>
      </c>
      <c r="H101" s="7">
        <f t="shared" si="11"/>
        <v>132</v>
      </c>
    </row>
    <row r="102" spans="1:8" ht="56.25">
      <c r="A102" s="10" t="s">
        <v>147</v>
      </c>
      <c r="B102" s="10" t="s">
        <v>213</v>
      </c>
      <c r="C102" s="10" t="s">
        <v>649</v>
      </c>
      <c r="D102" s="29"/>
      <c r="E102" s="46" t="s">
        <v>44</v>
      </c>
      <c r="F102" s="7">
        <f>F103+F106</f>
        <v>133.5</v>
      </c>
      <c r="G102" s="7">
        <f>G103+G106</f>
        <v>132</v>
      </c>
      <c r="H102" s="7">
        <f>H103+H106</f>
        <v>132</v>
      </c>
    </row>
    <row r="103" spans="1:8" ht="45">
      <c r="A103" s="10" t="s">
        <v>147</v>
      </c>
      <c r="B103" s="10" t="s">
        <v>213</v>
      </c>
      <c r="C103" s="10" t="s">
        <v>649</v>
      </c>
      <c r="D103" s="10" t="s">
        <v>272</v>
      </c>
      <c r="E103" s="46" t="s">
        <v>273</v>
      </c>
      <c r="F103" s="7">
        <f aca="true" t="shared" si="12" ref="F103:H104">F104</f>
        <v>98</v>
      </c>
      <c r="G103" s="7">
        <f t="shared" si="12"/>
        <v>98</v>
      </c>
      <c r="H103" s="7">
        <f t="shared" si="12"/>
        <v>98</v>
      </c>
    </row>
    <row r="104" spans="1:8" ht="22.5">
      <c r="A104" s="10" t="s">
        <v>147</v>
      </c>
      <c r="B104" s="10" t="s">
        <v>213</v>
      </c>
      <c r="C104" s="10" t="s">
        <v>649</v>
      </c>
      <c r="D104" s="10" t="s">
        <v>294</v>
      </c>
      <c r="E104" s="46" t="s">
        <v>295</v>
      </c>
      <c r="F104" s="7">
        <f t="shared" si="12"/>
        <v>98</v>
      </c>
      <c r="G104" s="7">
        <f t="shared" si="12"/>
        <v>98</v>
      </c>
      <c r="H104" s="7">
        <f t="shared" si="12"/>
        <v>98</v>
      </c>
    </row>
    <row r="105" spans="1:8" ht="22.5">
      <c r="A105" s="10" t="s">
        <v>147</v>
      </c>
      <c r="B105" s="10" t="s">
        <v>213</v>
      </c>
      <c r="C105" s="10" t="s">
        <v>649</v>
      </c>
      <c r="D105" s="10" t="s">
        <v>296</v>
      </c>
      <c r="E105" s="46" t="s">
        <v>608</v>
      </c>
      <c r="F105" s="7">
        <v>98</v>
      </c>
      <c r="G105" s="7">
        <v>98</v>
      </c>
      <c r="H105" s="7">
        <v>98</v>
      </c>
    </row>
    <row r="106" spans="1:8" ht="22.5">
      <c r="A106" s="10" t="s">
        <v>147</v>
      </c>
      <c r="B106" s="10" t="s">
        <v>213</v>
      </c>
      <c r="C106" s="10" t="s">
        <v>649</v>
      </c>
      <c r="D106" s="10" t="s">
        <v>279</v>
      </c>
      <c r="E106" s="46" t="s">
        <v>292</v>
      </c>
      <c r="F106" s="7">
        <f aca="true" t="shared" si="13" ref="F106:H107">F107</f>
        <v>35.5</v>
      </c>
      <c r="G106" s="7">
        <f t="shared" si="13"/>
        <v>34</v>
      </c>
      <c r="H106" s="7">
        <f t="shared" si="13"/>
        <v>34</v>
      </c>
    </row>
    <row r="107" spans="1:8" ht="22.5">
      <c r="A107" s="10" t="s">
        <v>147</v>
      </c>
      <c r="B107" s="10" t="s">
        <v>213</v>
      </c>
      <c r="C107" s="10" t="s">
        <v>649</v>
      </c>
      <c r="D107" s="10" t="s">
        <v>278</v>
      </c>
      <c r="E107" s="46" t="s">
        <v>293</v>
      </c>
      <c r="F107" s="7">
        <f t="shared" si="13"/>
        <v>35.5</v>
      </c>
      <c r="G107" s="7">
        <f t="shared" si="13"/>
        <v>34</v>
      </c>
      <c r="H107" s="7">
        <f t="shared" si="13"/>
        <v>34</v>
      </c>
    </row>
    <row r="108" spans="1:8" ht="22.5">
      <c r="A108" s="10" t="s">
        <v>147</v>
      </c>
      <c r="B108" s="10" t="s">
        <v>213</v>
      </c>
      <c r="C108" s="10" t="s">
        <v>649</v>
      </c>
      <c r="D108" s="10" t="s">
        <v>244</v>
      </c>
      <c r="E108" s="46" t="s">
        <v>610</v>
      </c>
      <c r="F108" s="7">
        <f>34+1.5</f>
        <v>35.5</v>
      </c>
      <c r="G108" s="107">
        <v>34</v>
      </c>
      <c r="H108" s="103">
        <v>34</v>
      </c>
    </row>
    <row r="109" spans="1:8" ht="22.5">
      <c r="A109" s="10" t="s">
        <v>147</v>
      </c>
      <c r="B109" s="10" t="s">
        <v>213</v>
      </c>
      <c r="C109" s="10" t="s">
        <v>328</v>
      </c>
      <c r="D109" s="10"/>
      <c r="E109" s="60" t="s">
        <v>64</v>
      </c>
      <c r="F109" s="7">
        <f>F110</f>
        <v>111</v>
      </c>
      <c r="G109" s="7">
        <f aca="true" t="shared" si="14" ref="G109:H112">G110</f>
        <v>0</v>
      </c>
      <c r="H109" s="7">
        <f t="shared" si="14"/>
        <v>0</v>
      </c>
    </row>
    <row r="110" spans="1:8" ht="12.75">
      <c r="A110" s="10" t="s">
        <v>147</v>
      </c>
      <c r="B110" s="10" t="s">
        <v>213</v>
      </c>
      <c r="C110" s="10" t="s">
        <v>421</v>
      </c>
      <c r="D110" s="10"/>
      <c r="E110" s="45" t="s">
        <v>422</v>
      </c>
      <c r="F110" s="7">
        <f>F111</f>
        <v>111</v>
      </c>
      <c r="G110" s="7">
        <f t="shared" si="14"/>
        <v>0</v>
      </c>
      <c r="H110" s="7">
        <f t="shared" si="14"/>
        <v>0</v>
      </c>
    </row>
    <row r="111" spans="1:8" ht="12.75">
      <c r="A111" s="10" t="s">
        <v>147</v>
      </c>
      <c r="B111" s="10" t="s">
        <v>213</v>
      </c>
      <c r="C111" s="10" t="s">
        <v>423</v>
      </c>
      <c r="D111" s="10"/>
      <c r="E111" s="46" t="s">
        <v>372</v>
      </c>
      <c r="F111" s="7">
        <f>F112</f>
        <v>111</v>
      </c>
      <c r="G111" s="7">
        <f t="shared" si="14"/>
        <v>0</v>
      </c>
      <c r="H111" s="7">
        <f t="shared" si="14"/>
        <v>0</v>
      </c>
    </row>
    <row r="112" spans="1:8" ht="12.75">
      <c r="A112" s="10" t="s">
        <v>147</v>
      </c>
      <c r="B112" s="10" t="s">
        <v>213</v>
      </c>
      <c r="C112" s="10" t="s">
        <v>424</v>
      </c>
      <c r="D112" s="10"/>
      <c r="E112" s="45" t="s">
        <v>427</v>
      </c>
      <c r="F112" s="7">
        <f>F113</f>
        <v>111</v>
      </c>
      <c r="G112" s="7">
        <f t="shared" si="14"/>
        <v>0</v>
      </c>
      <c r="H112" s="7">
        <f t="shared" si="14"/>
        <v>0</v>
      </c>
    </row>
    <row r="113" spans="1:8" ht="12.75">
      <c r="A113" s="10" t="s">
        <v>147</v>
      </c>
      <c r="B113" s="10" t="s">
        <v>213</v>
      </c>
      <c r="C113" s="10" t="s">
        <v>425</v>
      </c>
      <c r="D113" s="10"/>
      <c r="E113" s="45" t="s">
        <v>428</v>
      </c>
      <c r="F113" s="7">
        <f>F114+F117</f>
        <v>111</v>
      </c>
      <c r="G113" s="7">
        <f>G114+G117</f>
        <v>0</v>
      </c>
      <c r="H113" s="7">
        <f>H114+H117</f>
        <v>0</v>
      </c>
    </row>
    <row r="114" spans="1:8" ht="22.5">
      <c r="A114" s="10" t="s">
        <v>147</v>
      </c>
      <c r="B114" s="10" t="s">
        <v>213</v>
      </c>
      <c r="C114" s="10" t="s">
        <v>425</v>
      </c>
      <c r="D114" s="10" t="s">
        <v>279</v>
      </c>
      <c r="E114" s="46" t="s">
        <v>292</v>
      </c>
      <c r="F114" s="7">
        <f aca="true" t="shared" si="15" ref="F114:H115">F115</f>
        <v>100</v>
      </c>
      <c r="G114" s="7">
        <f t="shared" si="15"/>
        <v>0</v>
      </c>
      <c r="H114" s="7">
        <f t="shared" si="15"/>
        <v>0</v>
      </c>
    </row>
    <row r="115" spans="1:8" ht="22.5">
      <c r="A115" s="10" t="s">
        <v>147</v>
      </c>
      <c r="B115" s="10" t="s">
        <v>213</v>
      </c>
      <c r="C115" s="10" t="s">
        <v>425</v>
      </c>
      <c r="D115" s="10" t="s">
        <v>278</v>
      </c>
      <c r="E115" s="46" t="s">
        <v>293</v>
      </c>
      <c r="F115" s="7">
        <f t="shared" si="15"/>
        <v>100</v>
      </c>
      <c r="G115" s="7">
        <f t="shared" si="15"/>
        <v>0</v>
      </c>
      <c r="H115" s="7">
        <f t="shared" si="15"/>
        <v>0</v>
      </c>
    </row>
    <row r="116" spans="1:8" ht="22.5">
      <c r="A116" s="10" t="s">
        <v>147</v>
      </c>
      <c r="B116" s="10" t="s">
        <v>213</v>
      </c>
      <c r="C116" s="10" t="s">
        <v>425</v>
      </c>
      <c r="D116" s="10" t="s">
        <v>244</v>
      </c>
      <c r="E116" s="46" t="s">
        <v>610</v>
      </c>
      <c r="F116" s="7">
        <v>100</v>
      </c>
      <c r="G116" s="107">
        <v>0</v>
      </c>
      <c r="H116" s="103">
        <v>0</v>
      </c>
    </row>
    <row r="117" spans="1:8" ht="12.75">
      <c r="A117" s="10" t="s">
        <v>147</v>
      </c>
      <c r="B117" s="10" t="s">
        <v>213</v>
      </c>
      <c r="C117" s="10" t="s">
        <v>425</v>
      </c>
      <c r="D117" s="10" t="s">
        <v>311</v>
      </c>
      <c r="E117" s="45" t="s">
        <v>312</v>
      </c>
      <c r="F117" s="7">
        <f>F118+F120</f>
        <v>11</v>
      </c>
      <c r="G117" s="7">
        <f>G118+G120</f>
        <v>0</v>
      </c>
      <c r="H117" s="7">
        <f>H118+H120</f>
        <v>0</v>
      </c>
    </row>
    <row r="118" spans="1:8" ht="12.75">
      <c r="A118" s="10" t="s">
        <v>147</v>
      </c>
      <c r="B118" s="10" t="s">
        <v>213</v>
      </c>
      <c r="C118" s="10" t="s">
        <v>425</v>
      </c>
      <c r="D118" s="10" t="s">
        <v>191</v>
      </c>
      <c r="E118" s="45" t="s">
        <v>193</v>
      </c>
      <c r="F118" s="7">
        <f>F119</f>
        <v>6.75</v>
      </c>
      <c r="G118" s="7">
        <f>G119</f>
        <v>0</v>
      </c>
      <c r="H118" s="7">
        <f>H119</f>
        <v>0</v>
      </c>
    </row>
    <row r="119" spans="1:8" ht="67.5">
      <c r="A119" s="10" t="s">
        <v>147</v>
      </c>
      <c r="B119" s="10" t="s">
        <v>213</v>
      </c>
      <c r="C119" s="10" t="s">
        <v>425</v>
      </c>
      <c r="D119" s="10" t="s">
        <v>192</v>
      </c>
      <c r="E119" s="45" t="s">
        <v>198</v>
      </c>
      <c r="F119" s="7">
        <v>6.75</v>
      </c>
      <c r="G119" s="107">
        <v>0</v>
      </c>
      <c r="H119" s="103">
        <v>0</v>
      </c>
    </row>
    <row r="120" spans="1:8" ht="12.75">
      <c r="A120" s="10" t="s">
        <v>147</v>
      </c>
      <c r="B120" s="10" t="s">
        <v>213</v>
      </c>
      <c r="C120" s="10" t="s">
        <v>425</v>
      </c>
      <c r="D120" s="10" t="s">
        <v>313</v>
      </c>
      <c r="E120" s="45" t="s">
        <v>314</v>
      </c>
      <c r="F120" s="7">
        <f>F121</f>
        <v>4.25</v>
      </c>
      <c r="G120" s="7">
        <f>G121</f>
        <v>0</v>
      </c>
      <c r="H120" s="7">
        <f>H121</f>
        <v>0</v>
      </c>
    </row>
    <row r="121" spans="1:8" ht="12.75">
      <c r="A121" s="10" t="s">
        <v>147</v>
      </c>
      <c r="B121" s="10" t="s">
        <v>213</v>
      </c>
      <c r="C121" s="10" t="s">
        <v>425</v>
      </c>
      <c r="D121" s="10" t="s">
        <v>258</v>
      </c>
      <c r="E121" s="45" t="s">
        <v>611</v>
      </c>
      <c r="F121" s="7">
        <v>4.25</v>
      </c>
      <c r="G121" s="107">
        <v>0</v>
      </c>
      <c r="H121" s="103">
        <v>0</v>
      </c>
    </row>
    <row r="122" spans="1:8" ht="33.75">
      <c r="A122" s="10" t="s">
        <v>147</v>
      </c>
      <c r="B122" s="10" t="s">
        <v>213</v>
      </c>
      <c r="C122" s="10" t="s">
        <v>340</v>
      </c>
      <c r="D122" s="10"/>
      <c r="E122" s="46" t="s">
        <v>341</v>
      </c>
      <c r="F122" s="7">
        <f>F123</f>
        <v>222</v>
      </c>
      <c r="G122" s="7">
        <f aca="true" t="shared" si="16" ref="G122:H124">G123</f>
        <v>100</v>
      </c>
      <c r="H122" s="7">
        <f t="shared" si="16"/>
        <v>100</v>
      </c>
    </row>
    <row r="123" spans="1:8" ht="12.75">
      <c r="A123" s="10" t="s">
        <v>147</v>
      </c>
      <c r="B123" s="10" t="s">
        <v>213</v>
      </c>
      <c r="C123" s="10" t="s">
        <v>6</v>
      </c>
      <c r="D123" s="43"/>
      <c r="E123" s="59" t="s">
        <v>406</v>
      </c>
      <c r="F123" s="7">
        <f>F124</f>
        <v>222</v>
      </c>
      <c r="G123" s="7">
        <f t="shared" si="16"/>
        <v>100</v>
      </c>
      <c r="H123" s="7">
        <f t="shared" si="16"/>
        <v>100</v>
      </c>
    </row>
    <row r="124" spans="1:8" ht="12.75">
      <c r="A124" s="10" t="s">
        <v>147</v>
      </c>
      <c r="B124" s="10" t="s">
        <v>213</v>
      </c>
      <c r="C124" s="10" t="s">
        <v>7</v>
      </c>
      <c r="D124" s="29"/>
      <c r="E124" s="46" t="s">
        <v>372</v>
      </c>
      <c r="F124" s="7">
        <f>F125</f>
        <v>222</v>
      </c>
      <c r="G124" s="7">
        <f t="shared" si="16"/>
        <v>100</v>
      </c>
      <c r="H124" s="7">
        <f t="shared" si="16"/>
        <v>100</v>
      </c>
    </row>
    <row r="125" spans="1:8" ht="33.75">
      <c r="A125" s="10" t="s">
        <v>147</v>
      </c>
      <c r="B125" s="10" t="s">
        <v>213</v>
      </c>
      <c r="C125" s="10" t="s">
        <v>407</v>
      </c>
      <c r="D125" s="29"/>
      <c r="E125" s="46" t="s">
        <v>408</v>
      </c>
      <c r="F125" s="7">
        <f>F126+F130+F134+F138</f>
        <v>222</v>
      </c>
      <c r="G125" s="7">
        <f>G126+G130+G134+G138</f>
        <v>100</v>
      </c>
      <c r="H125" s="7">
        <f>H126+H130+H134+H138</f>
        <v>100</v>
      </c>
    </row>
    <row r="126" spans="1:8" ht="22.5">
      <c r="A126" s="10" t="s">
        <v>147</v>
      </c>
      <c r="B126" s="10" t="s">
        <v>213</v>
      </c>
      <c r="C126" s="10" t="s">
        <v>409</v>
      </c>
      <c r="D126" s="29"/>
      <c r="E126" s="46" t="s">
        <v>410</v>
      </c>
      <c r="F126" s="7">
        <f>F127</f>
        <v>20</v>
      </c>
      <c r="G126" s="7">
        <f aca="true" t="shared" si="17" ref="G126:H128">G127</f>
        <v>90</v>
      </c>
      <c r="H126" s="7">
        <f t="shared" si="17"/>
        <v>90</v>
      </c>
    </row>
    <row r="127" spans="1:8" ht="22.5">
      <c r="A127" s="10" t="s">
        <v>147</v>
      </c>
      <c r="B127" s="10" t="s">
        <v>213</v>
      </c>
      <c r="C127" s="10" t="s">
        <v>409</v>
      </c>
      <c r="D127" s="10" t="s">
        <v>279</v>
      </c>
      <c r="E127" s="46" t="s">
        <v>292</v>
      </c>
      <c r="F127" s="7">
        <f>F128</f>
        <v>20</v>
      </c>
      <c r="G127" s="7">
        <f t="shared" si="17"/>
        <v>90</v>
      </c>
      <c r="H127" s="7">
        <f t="shared" si="17"/>
        <v>90</v>
      </c>
    </row>
    <row r="128" spans="1:8" ht="22.5">
      <c r="A128" s="10" t="s">
        <v>147</v>
      </c>
      <c r="B128" s="10" t="s">
        <v>213</v>
      </c>
      <c r="C128" s="10" t="s">
        <v>409</v>
      </c>
      <c r="D128" s="10" t="s">
        <v>278</v>
      </c>
      <c r="E128" s="46" t="s">
        <v>293</v>
      </c>
      <c r="F128" s="7">
        <f>F129</f>
        <v>20</v>
      </c>
      <c r="G128" s="7">
        <f t="shared" si="17"/>
        <v>90</v>
      </c>
      <c r="H128" s="7">
        <f t="shared" si="17"/>
        <v>90</v>
      </c>
    </row>
    <row r="129" spans="1:8" ht="22.5">
      <c r="A129" s="10" t="s">
        <v>147</v>
      </c>
      <c r="B129" s="10" t="s">
        <v>213</v>
      </c>
      <c r="C129" s="10" t="s">
        <v>409</v>
      </c>
      <c r="D129" s="10" t="s">
        <v>244</v>
      </c>
      <c r="E129" s="46" t="s">
        <v>610</v>
      </c>
      <c r="F129" s="7">
        <f>90-50-20</f>
        <v>20</v>
      </c>
      <c r="G129" s="107">
        <v>90</v>
      </c>
      <c r="H129" s="103">
        <v>90</v>
      </c>
    </row>
    <row r="130" spans="1:8" ht="33.75">
      <c r="A130" s="10" t="s">
        <v>147</v>
      </c>
      <c r="B130" s="10" t="s">
        <v>213</v>
      </c>
      <c r="C130" s="10" t="s">
        <v>411</v>
      </c>
      <c r="D130" s="29"/>
      <c r="E130" s="46" t="s">
        <v>80</v>
      </c>
      <c r="F130" s="7">
        <f>F131</f>
        <v>10</v>
      </c>
      <c r="G130" s="7">
        <f aca="true" t="shared" si="18" ref="G130:H132">G131</f>
        <v>10</v>
      </c>
      <c r="H130" s="7">
        <f t="shared" si="18"/>
        <v>10</v>
      </c>
    </row>
    <row r="131" spans="1:8" ht="22.5">
      <c r="A131" s="10" t="s">
        <v>147</v>
      </c>
      <c r="B131" s="10" t="s">
        <v>213</v>
      </c>
      <c r="C131" s="10" t="s">
        <v>411</v>
      </c>
      <c r="D131" s="10" t="s">
        <v>279</v>
      </c>
      <c r="E131" s="46" t="s">
        <v>292</v>
      </c>
      <c r="F131" s="7">
        <f>F132</f>
        <v>10</v>
      </c>
      <c r="G131" s="7">
        <f t="shared" si="18"/>
        <v>10</v>
      </c>
      <c r="H131" s="7">
        <f t="shared" si="18"/>
        <v>10</v>
      </c>
    </row>
    <row r="132" spans="1:8" ht="22.5">
      <c r="A132" s="10" t="s">
        <v>147</v>
      </c>
      <c r="B132" s="10" t="s">
        <v>213</v>
      </c>
      <c r="C132" s="10" t="s">
        <v>411</v>
      </c>
      <c r="D132" s="10" t="s">
        <v>278</v>
      </c>
      <c r="E132" s="46" t="s">
        <v>293</v>
      </c>
      <c r="F132" s="7">
        <f>F133</f>
        <v>10</v>
      </c>
      <c r="G132" s="7">
        <f t="shared" si="18"/>
        <v>10</v>
      </c>
      <c r="H132" s="7">
        <f t="shared" si="18"/>
        <v>10</v>
      </c>
    </row>
    <row r="133" spans="1:8" ht="22.5">
      <c r="A133" s="10" t="s">
        <v>147</v>
      </c>
      <c r="B133" s="10" t="s">
        <v>213</v>
      </c>
      <c r="C133" s="10" t="s">
        <v>411</v>
      </c>
      <c r="D133" s="10" t="s">
        <v>244</v>
      </c>
      <c r="E133" s="46" t="s">
        <v>610</v>
      </c>
      <c r="F133" s="7">
        <v>10</v>
      </c>
      <c r="G133" s="7">
        <v>10</v>
      </c>
      <c r="H133" s="7">
        <v>10</v>
      </c>
    </row>
    <row r="134" spans="1:8" ht="22.5">
      <c r="A134" s="10" t="s">
        <v>147</v>
      </c>
      <c r="B134" s="10" t="s">
        <v>213</v>
      </c>
      <c r="C134" s="10" t="s">
        <v>300</v>
      </c>
      <c r="D134" s="10"/>
      <c r="E134" s="46" t="s">
        <v>301</v>
      </c>
      <c r="F134" s="7">
        <f>F135</f>
        <v>95</v>
      </c>
      <c r="G134" s="7">
        <f aca="true" t="shared" si="19" ref="G134:H136">G135</f>
        <v>0</v>
      </c>
      <c r="H134" s="7">
        <f t="shared" si="19"/>
        <v>0</v>
      </c>
    </row>
    <row r="135" spans="1:8" ht="22.5">
      <c r="A135" s="10" t="s">
        <v>147</v>
      </c>
      <c r="B135" s="10" t="s">
        <v>213</v>
      </c>
      <c r="C135" s="10" t="s">
        <v>300</v>
      </c>
      <c r="D135" s="10" t="s">
        <v>279</v>
      </c>
      <c r="E135" s="46" t="s">
        <v>292</v>
      </c>
      <c r="F135" s="7">
        <f>F136</f>
        <v>95</v>
      </c>
      <c r="G135" s="7">
        <f t="shared" si="19"/>
        <v>0</v>
      </c>
      <c r="H135" s="7">
        <f t="shared" si="19"/>
        <v>0</v>
      </c>
    </row>
    <row r="136" spans="1:8" ht="22.5">
      <c r="A136" s="10" t="s">
        <v>147</v>
      </c>
      <c r="B136" s="10" t="s">
        <v>213</v>
      </c>
      <c r="C136" s="10" t="s">
        <v>300</v>
      </c>
      <c r="D136" s="10" t="s">
        <v>278</v>
      </c>
      <c r="E136" s="46" t="s">
        <v>293</v>
      </c>
      <c r="F136" s="7">
        <f>F137</f>
        <v>95</v>
      </c>
      <c r="G136" s="7">
        <f t="shared" si="19"/>
        <v>0</v>
      </c>
      <c r="H136" s="7">
        <f t="shared" si="19"/>
        <v>0</v>
      </c>
    </row>
    <row r="137" spans="1:8" ht="22.5">
      <c r="A137" s="10" t="s">
        <v>147</v>
      </c>
      <c r="B137" s="10" t="s">
        <v>213</v>
      </c>
      <c r="C137" s="10" t="s">
        <v>300</v>
      </c>
      <c r="D137" s="10" t="s">
        <v>244</v>
      </c>
      <c r="E137" s="46" t="s">
        <v>610</v>
      </c>
      <c r="F137" s="7">
        <v>95</v>
      </c>
      <c r="G137" s="7">
        <v>0</v>
      </c>
      <c r="H137" s="7">
        <v>0</v>
      </c>
    </row>
    <row r="138" spans="1:8" ht="22.5">
      <c r="A138" s="10" t="s">
        <v>147</v>
      </c>
      <c r="B138" s="10" t="s">
        <v>213</v>
      </c>
      <c r="C138" s="10" t="s">
        <v>285</v>
      </c>
      <c r="D138" s="10"/>
      <c r="E138" s="46" t="s">
        <v>286</v>
      </c>
      <c r="F138" s="7">
        <f aca="true" t="shared" si="20" ref="F138:H140">F139</f>
        <v>97</v>
      </c>
      <c r="G138" s="7">
        <f t="shared" si="20"/>
        <v>0</v>
      </c>
      <c r="H138" s="7">
        <f t="shared" si="20"/>
        <v>0</v>
      </c>
    </row>
    <row r="139" spans="1:8" ht="22.5">
      <c r="A139" s="10" t="s">
        <v>147</v>
      </c>
      <c r="B139" s="10" t="s">
        <v>213</v>
      </c>
      <c r="C139" s="10" t="s">
        <v>285</v>
      </c>
      <c r="D139" s="10" t="s">
        <v>279</v>
      </c>
      <c r="E139" s="46" t="s">
        <v>292</v>
      </c>
      <c r="F139" s="7">
        <f t="shared" si="20"/>
        <v>97</v>
      </c>
      <c r="G139" s="7">
        <f t="shared" si="20"/>
        <v>0</v>
      </c>
      <c r="H139" s="7">
        <f t="shared" si="20"/>
        <v>0</v>
      </c>
    </row>
    <row r="140" spans="1:8" ht="22.5">
      <c r="A140" s="10" t="s">
        <v>147</v>
      </c>
      <c r="B140" s="10" t="s">
        <v>213</v>
      </c>
      <c r="C140" s="10" t="s">
        <v>285</v>
      </c>
      <c r="D140" s="10" t="s">
        <v>278</v>
      </c>
      <c r="E140" s="46" t="s">
        <v>293</v>
      </c>
      <c r="F140" s="7">
        <f t="shared" si="20"/>
        <v>97</v>
      </c>
      <c r="G140" s="7">
        <f t="shared" si="20"/>
        <v>0</v>
      </c>
      <c r="H140" s="7">
        <f t="shared" si="20"/>
        <v>0</v>
      </c>
    </row>
    <row r="141" spans="1:8" ht="22.5">
      <c r="A141" s="10" t="s">
        <v>147</v>
      </c>
      <c r="B141" s="10" t="s">
        <v>213</v>
      </c>
      <c r="C141" s="10" t="s">
        <v>285</v>
      </c>
      <c r="D141" s="10" t="s">
        <v>244</v>
      </c>
      <c r="E141" s="46" t="s">
        <v>610</v>
      </c>
      <c r="F141" s="7">
        <v>97</v>
      </c>
      <c r="G141" s="7"/>
      <c r="H141" s="7"/>
    </row>
    <row r="142" spans="1:8" s="5" customFormat="1" ht="12.75">
      <c r="A142" s="26" t="s">
        <v>147</v>
      </c>
      <c r="B142" s="26" t="s">
        <v>152</v>
      </c>
      <c r="C142" s="26"/>
      <c r="D142" s="26"/>
      <c r="E142" s="44" t="s">
        <v>161</v>
      </c>
      <c r="F142" s="14">
        <f>F143+F152</f>
        <v>596.3</v>
      </c>
      <c r="G142" s="14">
        <f>G143+G152</f>
        <v>741</v>
      </c>
      <c r="H142" s="14">
        <f>H143+H152</f>
        <v>741.2</v>
      </c>
    </row>
    <row r="143" spans="1:8" s="5" customFormat="1" ht="12.75">
      <c r="A143" s="26" t="s">
        <v>147</v>
      </c>
      <c r="B143" s="26" t="s">
        <v>267</v>
      </c>
      <c r="C143" s="26"/>
      <c r="D143" s="26"/>
      <c r="E143" s="44" t="s">
        <v>268</v>
      </c>
      <c r="F143" s="14">
        <f aca="true" t="shared" si="21" ref="F143:H150">F144</f>
        <v>456.3</v>
      </c>
      <c r="G143" s="14">
        <f t="shared" si="21"/>
        <v>491</v>
      </c>
      <c r="H143" s="14">
        <f t="shared" si="21"/>
        <v>541.2</v>
      </c>
    </row>
    <row r="144" spans="1:8" s="5" customFormat="1" ht="22.5">
      <c r="A144" s="26" t="s">
        <v>147</v>
      </c>
      <c r="B144" s="26" t="s">
        <v>267</v>
      </c>
      <c r="C144" s="10" t="s">
        <v>326</v>
      </c>
      <c r="D144" s="10"/>
      <c r="E144" s="46" t="s">
        <v>327</v>
      </c>
      <c r="F144" s="14">
        <f t="shared" si="21"/>
        <v>456.3</v>
      </c>
      <c r="G144" s="14">
        <f t="shared" si="21"/>
        <v>491</v>
      </c>
      <c r="H144" s="14">
        <f t="shared" si="21"/>
        <v>541.2</v>
      </c>
    </row>
    <row r="145" spans="1:8" s="5" customFormat="1" ht="12.75">
      <c r="A145" s="26" t="s">
        <v>147</v>
      </c>
      <c r="B145" s="26" t="s">
        <v>267</v>
      </c>
      <c r="C145" s="10" t="s">
        <v>354</v>
      </c>
      <c r="D145" s="10"/>
      <c r="E145" s="46" t="s">
        <v>355</v>
      </c>
      <c r="F145" s="7">
        <f t="shared" si="21"/>
        <v>456.3</v>
      </c>
      <c r="G145" s="7">
        <f t="shared" si="21"/>
        <v>491</v>
      </c>
      <c r="H145" s="7">
        <f t="shared" si="21"/>
        <v>541.2</v>
      </c>
    </row>
    <row r="146" spans="1:8" s="5" customFormat="1" ht="12.75">
      <c r="A146" s="26" t="s">
        <v>147</v>
      </c>
      <c r="B146" s="26" t="s">
        <v>267</v>
      </c>
      <c r="C146" s="10" t="s">
        <v>586</v>
      </c>
      <c r="D146" s="10"/>
      <c r="E146" s="45" t="s">
        <v>655</v>
      </c>
      <c r="F146" s="7">
        <f t="shared" si="21"/>
        <v>456.3</v>
      </c>
      <c r="G146" s="7">
        <f t="shared" si="21"/>
        <v>491</v>
      </c>
      <c r="H146" s="7">
        <f t="shared" si="21"/>
        <v>541.2</v>
      </c>
    </row>
    <row r="147" spans="1:8" s="5" customFormat="1" ht="22.5">
      <c r="A147" s="26" t="s">
        <v>147</v>
      </c>
      <c r="B147" s="26" t="s">
        <v>267</v>
      </c>
      <c r="C147" s="10" t="s">
        <v>586</v>
      </c>
      <c r="D147" s="10"/>
      <c r="E147" s="45" t="s">
        <v>96</v>
      </c>
      <c r="F147" s="7">
        <f>F148</f>
        <v>456.3</v>
      </c>
      <c r="G147" s="7">
        <f t="shared" si="21"/>
        <v>491</v>
      </c>
      <c r="H147" s="7">
        <f t="shared" si="21"/>
        <v>541.2</v>
      </c>
    </row>
    <row r="148" spans="1:8" s="5" customFormat="1" ht="78.75">
      <c r="A148" s="10" t="s">
        <v>147</v>
      </c>
      <c r="B148" s="10" t="s">
        <v>267</v>
      </c>
      <c r="C148" s="10" t="s">
        <v>226</v>
      </c>
      <c r="D148" s="10"/>
      <c r="E148" s="46" t="s">
        <v>227</v>
      </c>
      <c r="F148" s="7">
        <f>F149</f>
        <v>456.3</v>
      </c>
      <c r="G148" s="7">
        <f t="shared" si="21"/>
        <v>491</v>
      </c>
      <c r="H148" s="7">
        <f t="shared" si="21"/>
        <v>541.2</v>
      </c>
    </row>
    <row r="149" spans="1:8" s="5" customFormat="1" ht="45">
      <c r="A149" s="10" t="s">
        <v>147</v>
      </c>
      <c r="B149" s="10" t="s">
        <v>267</v>
      </c>
      <c r="C149" s="10" t="s">
        <v>226</v>
      </c>
      <c r="D149" s="10" t="s">
        <v>272</v>
      </c>
      <c r="E149" s="46" t="s">
        <v>273</v>
      </c>
      <c r="F149" s="7">
        <f>F150</f>
        <v>456.3</v>
      </c>
      <c r="G149" s="7">
        <f t="shared" si="21"/>
        <v>491</v>
      </c>
      <c r="H149" s="7">
        <f t="shared" si="21"/>
        <v>541.2</v>
      </c>
    </row>
    <row r="150" spans="1:8" s="5" customFormat="1" ht="22.5">
      <c r="A150" s="10" t="s">
        <v>147</v>
      </c>
      <c r="B150" s="10" t="s">
        <v>267</v>
      </c>
      <c r="C150" s="10" t="s">
        <v>226</v>
      </c>
      <c r="D150" s="10" t="s">
        <v>294</v>
      </c>
      <c r="E150" s="46" t="s">
        <v>295</v>
      </c>
      <c r="F150" s="7">
        <f>F151</f>
        <v>456.3</v>
      </c>
      <c r="G150" s="7">
        <f t="shared" si="21"/>
        <v>491</v>
      </c>
      <c r="H150" s="7">
        <f t="shared" si="21"/>
        <v>541.2</v>
      </c>
    </row>
    <row r="151" spans="1:9" s="5" customFormat="1" ht="22.5">
      <c r="A151" s="10" t="s">
        <v>147</v>
      </c>
      <c r="B151" s="10" t="s">
        <v>267</v>
      </c>
      <c r="C151" s="10" t="s">
        <v>226</v>
      </c>
      <c r="D151" s="10" t="s">
        <v>296</v>
      </c>
      <c r="E151" s="46" t="s">
        <v>608</v>
      </c>
      <c r="F151" s="7">
        <f>512.5-5.5-50.7</f>
        <v>456.3</v>
      </c>
      <c r="G151" s="7">
        <v>491</v>
      </c>
      <c r="H151" s="110">
        <v>541.2</v>
      </c>
      <c r="I151" s="113"/>
    </row>
    <row r="152" spans="1:8" s="5" customFormat="1" ht="22.5">
      <c r="A152" s="26" t="s">
        <v>147</v>
      </c>
      <c r="B152" s="26" t="s">
        <v>153</v>
      </c>
      <c r="C152" s="26"/>
      <c r="D152" s="26"/>
      <c r="E152" s="44" t="s">
        <v>214</v>
      </c>
      <c r="F152" s="14">
        <f>F153</f>
        <v>140</v>
      </c>
      <c r="G152" s="14">
        <f>G153</f>
        <v>250</v>
      </c>
      <c r="H152" s="14">
        <f>H153</f>
        <v>200</v>
      </c>
    </row>
    <row r="153" spans="1:8" ht="22.5">
      <c r="A153" s="10" t="s">
        <v>147</v>
      </c>
      <c r="B153" s="10" t="s">
        <v>153</v>
      </c>
      <c r="C153" s="10" t="s">
        <v>318</v>
      </c>
      <c r="D153" s="10"/>
      <c r="E153" s="46" t="s">
        <v>66</v>
      </c>
      <c r="F153" s="7">
        <f>F154+F166+F173</f>
        <v>140</v>
      </c>
      <c r="G153" s="7">
        <f>G154+G166+G173</f>
        <v>250</v>
      </c>
      <c r="H153" s="7">
        <f>H154+H166+H173</f>
        <v>200</v>
      </c>
    </row>
    <row r="154" spans="1:8" ht="22.5">
      <c r="A154" s="10" t="s">
        <v>147</v>
      </c>
      <c r="B154" s="10" t="s">
        <v>153</v>
      </c>
      <c r="C154" s="10" t="s">
        <v>370</v>
      </c>
      <c r="D154" s="10"/>
      <c r="E154" s="59" t="s">
        <v>87</v>
      </c>
      <c r="F154" s="7">
        <f>F155</f>
        <v>6</v>
      </c>
      <c r="G154" s="7">
        <f>G155</f>
        <v>186</v>
      </c>
      <c r="H154" s="7">
        <f>H155</f>
        <v>136</v>
      </c>
    </row>
    <row r="155" spans="1:8" ht="12.75">
      <c r="A155" s="10" t="s">
        <v>147</v>
      </c>
      <c r="B155" s="10" t="s">
        <v>153</v>
      </c>
      <c r="C155" s="10" t="s">
        <v>371</v>
      </c>
      <c r="D155" s="27"/>
      <c r="E155" s="46" t="s">
        <v>372</v>
      </c>
      <c r="F155" s="7">
        <f>F156+F161</f>
        <v>6</v>
      </c>
      <c r="G155" s="7">
        <f>G156+G161</f>
        <v>186</v>
      </c>
      <c r="H155" s="7">
        <f>H156+H161</f>
        <v>136</v>
      </c>
    </row>
    <row r="156" spans="1:8" ht="45">
      <c r="A156" s="10" t="s">
        <v>147</v>
      </c>
      <c r="B156" s="10" t="s">
        <v>153</v>
      </c>
      <c r="C156" s="10" t="s">
        <v>413</v>
      </c>
      <c r="D156" s="27"/>
      <c r="E156" s="46" t="s">
        <v>412</v>
      </c>
      <c r="F156" s="7">
        <f>F157</f>
        <v>0</v>
      </c>
      <c r="G156" s="7">
        <f aca="true" t="shared" si="22" ref="G156:H159">G157</f>
        <v>166</v>
      </c>
      <c r="H156" s="7">
        <f t="shared" si="22"/>
        <v>116</v>
      </c>
    </row>
    <row r="157" spans="1:8" ht="33.75">
      <c r="A157" s="10" t="s">
        <v>147</v>
      </c>
      <c r="B157" s="10" t="s">
        <v>153</v>
      </c>
      <c r="C157" s="10" t="s">
        <v>414</v>
      </c>
      <c r="D157" s="27"/>
      <c r="E157" s="46" t="s">
        <v>416</v>
      </c>
      <c r="F157" s="7">
        <f>F158</f>
        <v>0</v>
      </c>
      <c r="G157" s="7">
        <f t="shared" si="22"/>
        <v>166</v>
      </c>
      <c r="H157" s="7">
        <f t="shared" si="22"/>
        <v>116</v>
      </c>
    </row>
    <row r="158" spans="1:8" ht="22.5">
      <c r="A158" s="10" t="s">
        <v>147</v>
      </c>
      <c r="B158" s="10" t="s">
        <v>153</v>
      </c>
      <c r="C158" s="10" t="s">
        <v>414</v>
      </c>
      <c r="D158" s="10" t="s">
        <v>279</v>
      </c>
      <c r="E158" s="46" t="s">
        <v>292</v>
      </c>
      <c r="F158" s="7">
        <f>F159</f>
        <v>0</v>
      </c>
      <c r="G158" s="7">
        <f t="shared" si="22"/>
        <v>166</v>
      </c>
      <c r="H158" s="7">
        <f t="shared" si="22"/>
        <v>116</v>
      </c>
    </row>
    <row r="159" spans="1:8" ht="22.5">
      <c r="A159" s="10" t="s">
        <v>147</v>
      </c>
      <c r="B159" s="10" t="s">
        <v>153</v>
      </c>
      <c r="C159" s="10" t="s">
        <v>414</v>
      </c>
      <c r="D159" s="10" t="s">
        <v>278</v>
      </c>
      <c r="E159" s="46" t="s">
        <v>293</v>
      </c>
      <c r="F159" s="7">
        <f>F160</f>
        <v>0</v>
      </c>
      <c r="G159" s="7">
        <f t="shared" si="22"/>
        <v>166</v>
      </c>
      <c r="H159" s="7">
        <f t="shared" si="22"/>
        <v>116</v>
      </c>
    </row>
    <row r="160" spans="1:8" ht="22.5">
      <c r="A160" s="10" t="s">
        <v>147</v>
      </c>
      <c r="B160" s="10" t="s">
        <v>153</v>
      </c>
      <c r="C160" s="10" t="s">
        <v>414</v>
      </c>
      <c r="D160" s="10" t="s">
        <v>244</v>
      </c>
      <c r="E160" s="46" t="s">
        <v>610</v>
      </c>
      <c r="F160" s="7">
        <f>166-70-96</f>
        <v>0</v>
      </c>
      <c r="G160" s="107">
        <v>166</v>
      </c>
      <c r="H160" s="103">
        <v>116</v>
      </c>
    </row>
    <row r="161" spans="1:8" ht="33.75">
      <c r="A161" s="10" t="s">
        <v>147</v>
      </c>
      <c r="B161" s="10" t="s">
        <v>153</v>
      </c>
      <c r="C161" s="10" t="s">
        <v>417</v>
      </c>
      <c r="D161" s="27"/>
      <c r="E161" s="46" t="s">
        <v>418</v>
      </c>
      <c r="F161" s="7">
        <f>F162</f>
        <v>6</v>
      </c>
      <c r="G161" s="7">
        <f aca="true" t="shared" si="23" ref="G161:H164">G162</f>
        <v>20</v>
      </c>
      <c r="H161" s="7">
        <f t="shared" si="23"/>
        <v>20</v>
      </c>
    </row>
    <row r="162" spans="1:8" ht="33.75">
      <c r="A162" s="10" t="s">
        <v>147</v>
      </c>
      <c r="B162" s="10" t="s">
        <v>153</v>
      </c>
      <c r="C162" s="10" t="s">
        <v>419</v>
      </c>
      <c r="D162" s="27"/>
      <c r="E162" s="46" t="s">
        <v>420</v>
      </c>
      <c r="F162" s="7">
        <f>F163</f>
        <v>6</v>
      </c>
      <c r="G162" s="7">
        <f t="shared" si="23"/>
        <v>20</v>
      </c>
      <c r="H162" s="7">
        <f t="shared" si="23"/>
        <v>20</v>
      </c>
    </row>
    <row r="163" spans="1:8" ht="22.5">
      <c r="A163" s="10" t="s">
        <v>147</v>
      </c>
      <c r="B163" s="10" t="s">
        <v>153</v>
      </c>
      <c r="C163" s="10" t="s">
        <v>419</v>
      </c>
      <c r="D163" s="10" t="s">
        <v>279</v>
      </c>
      <c r="E163" s="46" t="s">
        <v>292</v>
      </c>
      <c r="F163" s="7">
        <f>F164</f>
        <v>6</v>
      </c>
      <c r="G163" s="7">
        <f t="shared" si="23"/>
        <v>20</v>
      </c>
      <c r="H163" s="7">
        <f t="shared" si="23"/>
        <v>20</v>
      </c>
    </row>
    <row r="164" spans="1:8" ht="22.5">
      <c r="A164" s="10" t="s">
        <v>147</v>
      </c>
      <c r="B164" s="10" t="s">
        <v>153</v>
      </c>
      <c r="C164" s="10" t="s">
        <v>419</v>
      </c>
      <c r="D164" s="10" t="s">
        <v>278</v>
      </c>
      <c r="E164" s="46" t="s">
        <v>293</v>
      </c>
      <c r="F164" s="7">
        <f>F165</f>
        <v>6</v>
      </c>
      <c r="G164" s="7">
        <f t="shared" si="23"/>
        <v>20</v>
      </c>
      <c r="H164" s="7">
        <f t="shared" si="23"/>
        <v>20</v>
      </c>
    </row>
    <row r="165" spans="1:8" ht="22.5">
      <c r="A165" s="10" t="s">
        <v>147</v>
      </c>
      <c r="B165" s="10" t="s">
        <v>153</v>
      </c>
      <c r="C165" s="10" t="s">
        <v>419</v>
      </c>
      <c r="D165" s="10" t="s">
        <v>244</v>
      </c>
      <c r="E165" s="46" t="s">
        <v>610</v>
      </c>
      <c r="F165" s="7">
        <f>20-14</f>
        <v>6</v>
      </c>
      <c r="G165" s="107">
        <v>20</v>
      </c>
      <c r="H165" s="103">
        <v>20</v>
      </c>
    </row>
    <row r="166" spans="1:8" ht="22.5">
      <c r="A166" s="10" t="s">
        <v>147</v>
      </c>
      <c r="B166" s="10" t="s">
        <v>153</v>
      </c>
      <c r="C166" s="10" t="s">
        <v>88</v>
      </c>
      <c r="D166" s="27"/>
      <c r="E166" s="59" t="s">
        <v>89</v>
      </c>
      <c r="F166" s="7">
        <f aca="true" t="shared" si="24" ref="F166:H167">F167</f>
        <v>75</v>
      </c>
      <c r="G166" s="7">
        <f t="shared" si="24"/>
        <v>5</v>
      </c>
      <c r="H166" s="7">
        <f t="shared" si="24"/>
        <v>5</v>
      </c>
    </row>
    <row r="167" spans="1:8" ht="12.75">
      <c r="A167" s="10" t="s">
        <v>147</v>
      </c>
      <c r="B167" s="10" t="s">
        <v>153</v>
      </c>
      <c r="C167" s="10" t="s">
        <v>90</v>
      </c>
      <c r="D167" s="27"/>
      <c r="E167" s="46" t="s">
        <v>372</v>
      </c>
      <c r="F167" s="7">
        <f t="shared" si="24"/>
        <v>75</v>
      </c>
      <c r="G167" s="7">
        <f t="shared" si="24"/>
        <v>5</v>
      </c>
      <c r="H167" s="7">
        <f t="shared" si="24"/>
        <v>5</v>
      </c>
    </row>
    <row r="168" spans="1:8" ht="33.75">
      <c r="A168" s="10" t="s">
        <v>147</v>
      </c>
      <c r="B168" s="10" t="s">
        <v>153</v>
      </c>
      <c r="C168" s="10" t="s">
        <v>434</v>
      </c>
      <c r="D168" s="27"/>
      <c r="E168" s="46" t="s">
        <v>435</v>
      </c>
      <c r="F168" s="7">
        <f>F169</f>
        <v>75</v>
      </c>
      <c r="G168" s="7">
        <f aca="true" t="shared" si="25" ref="G168:H171">G169</f>
        <v>5</v>
      </c>
      <c r="H168" s="7">
        <f t="shared" si="25"/>
        <v>5</v>
      </c>
    </row>
    <row r="169" spans="1:8" ht="12.75">
      <c r="A169" s="10" t="s">
        <v>147</v>
      </c>
      <c r="B169" s="10" t="s">
        <v>153</v>
      </c>
      <c r="C169" s="10" t="s">
        <v>436</v>
      </c>
      <c r="D169" s="10"/>
      <c r="E169" s="46" t="s">
        <v>437</v>
      </c>
      <c r="F169" s="7">
        <f>F170</f>
        <v>75</v>
      </c>
      <c r="G169" s="7">
        <f t="shared" si="25"/>
        <v>5</v>
      </c>
      <c r="H169" s="7">
        <f t="shared" si="25"/>
        <v>5</v>
      </c>
    </row>
    <row r="170" spans="1:8" ht="22.5">
      <c r="A170" s="27" t="s">
        <v>147</v>
      </c>
      <c r="B170" s="27" t="s">
        <v>153</v>
      </c>
      <c r="C170" s="10" t="s">
        <v>436</v>
      </c>
      <c r="D170" s="10" t="s">
        <v>279</v>
      </c>
      <c r="E170" s="46" t="s">
        <v>292</v>
      </c>
      <c r="F170" s="6">
        <f>F171</f>
        <v>75</v>
      </c>
      <c r="G170" s="6">
        <f t="shared" si="25"/>
        <v>5</v>
      </c>
      <c r="H170" s="6">
        <f t="shared" si="25"/>
        <v>5</v>
      </c>
    </row>
    <row r="171" spans="1:8" ht="22.5">
      <c r="A171" s="27" t="s">
        <v>147</v>
      </c>
      <c r="B171" s="27" t="s">
        <v>153</v>
      </c>
      <c r="C171" s="10" t="s">
        <v>436</v>
      </c>
      <c r="D171" s="10" t="s">
        <v>278</v>
      </c>
      <c r="E171" s="46" t="s">
        <v>293</v>
      </c>
      <c r="F171" s="6">
        <f>F172</f>
        <v>75</v>
      </c>
      <c r="G171" s="6">
        <f t="shared" si="25"/>
        <v>5</v>
      </c>
      <c r="H171" s="6">
        <f t="shared" si="25"/>
        <v>5</v>
      </c>
    </row>
    <row r="172" spans="1:8" ht="22.5">
      <c r="A172" s="27" t="s">
        <v>147</v>
      </c>
      <c r="B172" s="27" t="s">
        <v>153</v>
      </c>
      <c r="C172" s="10" t="s">
        <v>436</v>
      </c>
      <c r="D172" s="10" t="s">
        <v>244</v>
      </c>
      <c r="E172" s="46" t="s">
        <v>610</v>
      </c>
      <c r="F172" s="6">
        <f>5+70</f>
        <v>75</v>
      </c>
      <c r="G172" s="107">
        <v>5</v>
      </c>
      <c r="H172" s="103">
        <v>5</v>
      </c>
    </row>
    <row r="173" spans="1:8" ht="33.75">
      <c r="A173" s="10" t="s">
        <v>147</v>
      </c>
      <c r="B173" s="10" t="s">
        <v>153</v>
      </c>
      <c r="C173" s="10" t="s">
        <v>91</v>
      </c>
      <c r="D173" s="10"/>
      <c r="E173" s="46" t="s">
        <v>92</v>
      </c>
      <c r="F173" s="7">
        <f aca="true" t="shared" si="26" ref="F173:H174">F174</f>
        <v>59</v>
      </c>
      <c r="G173" s="7">
        <f t="shared" si="26"/>
        <v>59</v>
      </c>
      <c r="H173" s="7">
        <f t="shared" si="26"/>
        <v>59</v>
      </c>
    </row>
    <row r="174" spans="1:8" ht="12.75">
      <c r="A174" s="27" t="s">
        <v>147</v>
      </c>
      <c r="B174" s="27" t="s">
        <v>153</v>
      </c>
      <c r="C174" s="10" t="s">
        <v>93</v>
      </c>
      <c r="D174" s="10"/>
      <c r="E174" s="46" t="s">
        <v>372</v>
      </c>
      <c r="F174" s="7">
        <f t="shared" si="26"/>
        <v>59</v>
      </c>
      <c r="G174" s="7">
        <f t="shared" si="26"/>
        <v>59</v>
      </c>
      <c r="H174" s="7">
        <f t="shared" si="26"/>
        <v>59</v>
      </c>
    </row>
    <row r="175" spans="1:8" ht="22.5">
      <c r="A175" s="27" t="s">
        <v>147</v>
      </c>
      <c r="B175" s="27" t="s">
        <v>153</v>
      </c>
      <c r="C175" s="10" t="s">
        <v>438</v>
      </c>
      <c r="D175" s="10"/>
      <c r="E175" s="46" t="s">
        <v>439</v>
      </c>
      <c r="F175" s="7">
        <f>F176+F180</f>
        <v>59</v>
      </c>
      <c r="G175" s="7">
        <f>G176+G180</f>
        <v>59</v>
      </c>
      <c r="H175" s="7">
        <f>H176+H180</f>
        <v>59</v>
      </c>
    </row>
    <row r="176" spans="1:8" ht="22.5">
      <c r="A176" s="27" t="s">
        <v>147</v>
      </c>
      <c r="B176" s="27" t="s">
        <v>153</v>
      </c>
      <c r="C176" s="10" t="s">
        <v>441</v>
      </c>
      <c r="D176" s="10"/>
      <c r="E176" s="46" t="s">
        <v>440</v>
      </c>
      <c r="F176" s="7">
        <f>F177</f>
        <v>24</v>
      </c>
      <c r="G176" s="7">
        <f aca="true" t="shared" si="27" ref="G176:H178">G177</f>
        <v>24</v>
      </c>
      <c r="H176" s="7">
        <f t="shared" si="27"/>
        <v>24</v>
      </c>
    </row>
    <row r="177" spans="1:8" ht="22.5">
      <c r="A177" s="27" t="s">
        <v>147</v>
      </c>
      <c r="B177" s="27" t="s">
        <v>153</v>
      </c>
      <c r="C177" s="10" t="s">
        <v>441</v>
      </c>
      <c r="D177" s="10" t="s">
        <v>279</v>
      </c>
      <c r="E177" s="46" t="s">
        <v>292</v>
      </c>
      <c r="F177" s="6">
        <f>F178</f>
        <v>24</v>
      </c>
      <c r="G177" s="6">
        <f t="shared" si="27"/>
        <v>24</v>
      </c>
      <c r="H177" s="6">
        <f t="shared" si="27"/>
        <v>24</v>
      </c>
    </row>
    <row r="178" spans="1:8" ht="22.5">
      <c r="A178" s="27" t="s">
        <v>147</v>
      </c>
      <c r="B178" s="27" t="s">
        <v>153</v>
      </c>
      <c r="C178" s="10" t="s">
        <v>441</v>
      </c>
      <c r="D178" s="10" t="s">
        <v>278</v>
      </c>
      <c r="E178" s="46" t="s">
        <v>293</v>
      </c>
      <c r="F178" s="6">
        <f>F179</f>
        <v>24</v>
      </c>
      <c r="G178" s="6">
        <f t="shared" si="27"/>
        <v>24</v>
      </c>
      <c r="H178" s="6">
        <f t="shared" si="27"/>
        <v>24</v>
      </c>
    </row>
    <row r="179" spans="1:8" ht="22.5">
      <c r="A179" s="27" t="s">
        <v>147</v>
      </c>
      <c r="B179" s="27" t="s">
        <v>153</v>
      </c>
      <c r="C179" s="10" t="s">
        <v>441</v>
      </c>
      <c r="D179" s="10" t="s">
        <v>244</v>
      </c>
      <c r="E179" s="46" t="s">
        <v>610</v>
      </c>
      <c r="F179" s="6">
        <v>24</v>
      </c>
      <c r="G179" s="107">
        <v>24</v>
      </c>
      <c r="H179" s="103">
        <v>24</v>
      </c>
    </row>
    <row r="180" spans="1:8" ht="38.25" customHeight="1">
      <c r="A180" s="27" t="s">
        <v>147</v>
      </c>
      <c r="B180" s="27" t="s">
        <v>153</v>
      </c>
      <c r="C180" s="10" t="s">
        <v>442</v>
      </c>
      <c r="D180" s="10"/>
      <c r="E180" s="46" t="s">
        <v>443</v>
      </c>
      <c r="F180" s="6">
        <f>F181</f>
        <v>35</v>
      </c>
      <c r="G180" s="6">
        <f aca="true" t="shared" si="28" ref="G180:H182">G181</f>
        <v>35</v>
      </c>
      <c r="H180" s="6">
        <f t="shared" si="28"/>
        <v>35</v>
      </c>
    </row>
    <row r="181" spans="1:8" ht="22.5">
      <c r="A181" s="27" t="s">
        <v>147</v>
      </c>
      <c r="B181" s="27" t="s">
        <v>153</v>
      </c>
      <c r="C181" s="10" t="s">
        <v>442</v>
      </c>
      <c r="D181" s="10" t="s">
        <v>279</v>
      </c>
      <c r="E181" s="46" t="s">
        <v>292</v>
      </c>
      <c r="F181" s="6">
        <f>F182</f>
        <v>35</v>
      </c>
      <c r="G181" s="6">
        <f t="shared" si="28"/>
        <v>35</v>
      </c>
      <c r="H181" s="6">
        <f t="shared" si="28"/>
        <v>35</v>
      </c>
    </row>
    <row r="182" spans="1:8" ht="22.5">
      <c r="A182" s="27" t="s">
        <v>147</v>
      </c>
      <c r="B182" s="27" t="s">
        <v>153</v>
      </c>
      <c r="C182" s="10" t="s">
        <v>442</v>
      </c>
      <c r="D182" s="10" t="s">
        <v>278</v>
      </c>
      <c r="E182" s="46" t="s">
        <v>293</v>
      </c>
      <c r="F182" s="6">
        <f>F183</f>
        <v>35</v>
      </c>
      <c r="G182" s="6">
        <f t="shared" si="28"/>
        <v>35</v>
      </c>
      <c r="H182" s="6">
        <f t="shared" si="28"/>
        <v>35</v>
      </c>
    </row>
    <row r="183" spans="1:8" ht="22.5">
      <c r="A183" s="27" t="s">
        <v>147</v>
      </c>
      <c r="B183" s="27" t="s">
        <v>153</v>
      </c>
      <c r="C183" s="10" t="s">
        <v>442</v>
      </c>
      <c r="D183" s="10" t="s">
        <v>244</v>
      </c>
      <c r="E183" s="46" t="s">
        <v>610</v>
      </c>
      <c r="F183" s="6">
        <v>35</v>
      </c>
      <c r="G183" s="107">
        <v>35</v>
      </c>
      <c r="H183" s="103">
        <v>35</v>
      </c>
    </row>
    <row r="184" spans="1:8" s="5" customFormat="1" ht="12.75">
      <c r="A184" s="26" t="s">
        <v>147</v>
      </c>
      <c r="B184" s="26" t="s">
        <v>154</v>
      </c>
      <c r="C184" s="26"/>
      <c r="D184" s="26"/>
      <c r="E184" s="44" t="s">
        <v>162</v>
      </c>
      <c r="F184" s="14">
        <f>F185+F199</f>
        <v>20235.7</v>
      </c>
      <c r="G184" s="14">
        <f>G185+G199</f>
        <v>17303.4</v>
      </c>
      <c r="H184" s="14">
        <f>H185+H199</f>
        <v>16703.5</v>
      </c>
    </row>
    <row r="185" spans="1:8" s="5" customFormat="1" ht="12.75">
      <c r="A185" s="26" t="s">
        <v>147</v>
      </c>
      <c r="B185" s="26" t="s">
        <v>156</v>
      </c>
      <c r="C185" s="26"/>
      <c r="D185" s="26"/>
      <c r="E185" s="44" t="s">
        <v>164</v>
      </c>
      <c r="F185" s="14">
        <f>F186</f>
        <v>2566.1</v>
      </c>
      <c r="G185" s="14">
        <f aca="true" t="shared" si="29" ref="G185:H189">G186</f>
        <v>1246.4</v>
      </c>
      <c r="H185" s="14">
        <f t="shared" si="29"/>
        <v>1256.4</v>
      </c>
    </row>
    <row r="186" spans="1:8" ht="22.5">
      <c r="A186" s="10" t="s">
        <v>147</v>
      </c>
      <c r="B186" s="10" t="s">
        <v>156</v>
      </c>
      <c r="C186" s="10" t="s">
        <v>331</v>
      </c>
      <c r="D186" s="10"/>
      <c r="E186" s="45" t="s">
        <v>65</v>
      </c>
      <c r="F186" s="6">
        <f>F187</f>
        <v>2566.1</v>
      </c>
      <c r="G186" s="6">
        <f t="shared" si="29"/>
        <v>1246.4</v>
      </c>
      <c r="H186" s="6">
        <f t="shared" si="29"/>
        <v>1256.4</v>
      </c>
    </row>
    <row r="187" spans="1:8" ht="22.5">
      <c r="A187" s="10" t="s">
        <v>147</v>
      </c>
      <c r="B187" s="10" t="s">
        <v>156</v>
      </c>
      <c r="C187" s="10" t="s">
        <v>377</v>
      </c>
      <c r="D187" s="10"/>
      <c r="E187" s="57" t="s">
        <v>73</v>
      </c>
      <c r="F187" s="6">
        <f>F188+F196</f>
        <v>2566.1</v>
      </c>
      <c r="G187" s="6">
        <f>G188+G196</f>
        <v>1246.4</v>
      </c>
      <c r="H187" s="6">
        <f>H188+H196</f>
        <v>1256.4</v>
      </c>
    </row>
    <row r="188" spans="1:8" ht="22.5">
      <c r="A188" s="10" t="s">
        <v>147</v>
      </c>
      <c r="B188" s="10" t="s">
        <v>156</v>
      </c>
      <c r="C188" s="10" t="s">
        <v>396</v>
      </c>
      <c r="D188" s="10"/>
      <c r="E188" s="46" t="s">
        <v>600</v>
      </c>
      <c r="F188" s="6">
        <f>F189</f>
        <v>1511.8</v>
      </c>
      <c r="G188" s="6">
        <f t="shared" si="29"/>
        <v>1246.4</v>
      </c>
      <c r="H188" s="6">
        <f t="shared" si="29"/>
        <v>1256.4</v>
      </c>
    </row>
    <row r="189" spans="1:8" ht="12.75">
      <c r="A189" s="10" t="s">
        <v>147</v>
      </c>
      <c r="B189" s="10" t="s">
        <v>156</v>
      </c>
      <c r="C189" s="10" t="s">
        <v>397</v>
      </c>
      <c r="D189" s="10"/>
      <c r="E189" s="46" t="s">
        <v>506</v>
      </c>
      <c r="F189" s="6">
        <f>F190</f>
        <v>1511.8</v>
      </c>
      <c r="G189" s="6">
        <f t="shared" si="29"/>
        <v>1246.4</v>
      </c>
      <c r="H189" s="6">
        <f t="shared" si="29"/>
        <v>1256.4</v>
      </c>
    </row>
    <row r="190" spans="1:8" ht="33" customHeight="1">
      <c r="A190" s="10" t="s">
        <v>147</v>
      </c>
      <c r="B190" s="10" t="s">
        <v>156</v>
      </c>
      <c r="C190" s="10" t="s">
        <v>398</v>
      </c>
      <c r="D190" s="10"/>
      <c r="E190" s="46" t="s">
        <v>74</v>
      </c>
      <c r="F190" s="6">
        <f>F191+F194</f>
        <v>1511.8</v>
      </c>
      <c r="G190" s="6">
        <f>G191+G194</f>
        <v>1246.4</v>
      </c>
      <c r="H190" s="6">
        <f>H191+H194</f>
        <v>1256.4</v>
      </c>
    </row>
    <row r="191" spans="1:8" ht="22.5" hidden="1">
      <c r="A191" s="10" t="s">
        <v>147</v>
      </c>
      <c r="B191" s="10" t="s">
        <v>156</v>
      </c>
      <c r="C191" s="10" t="s">
        <v>507</v>
      </c>
      <c r="D191" s="10" t="s">
        <v>279</v>
      </c>
      <c r="E191" s="46" t="s">
        <v>292</v>
      </c>
      <c r="F191" s="6">
        <f aca="true" t="shared" si="30" ref="F191:H192">F192</f>
        <v>0</v>
      </c>
      <c r="G191" s="6">
        <f t="shared" si="30"/>
        <v>0</v>
      </c>
      <c r="H191" s="6">
        <f t="shared" si="30"/>
        <v>0</v>
      </c>
    </row>
    <row r="192" spans="1:8" ht="22.5" hidden="1">
      <c r="A192" s="10" t="s">
        <v>147</v>
      </c>
      <c r="B192" s="10" t="s">
        <v>156</v>
      </c>
      <c r="C192" s="10" t="s">
        <v>507</v>
      </c>
      <c r="D192" s="10" t="s">
        <v>278</v>
      </c>
      <c r="E192" s="46" t="s">
        <v>293</v>
      </c>
      <c r="F192" s="6">
        <f t="shared" si="30"/>
        <v>0</v>
      </c>
      <c r="G192" s="6">
        <f t="shared" si="30"/>
        <v>0</v>
      </c>
      <c r="H192" s="6">
        <f t="shared" si="30"/>
        <v>0</v>
      </c>
    </row>
    <row r="193" spans="1:8" ht="22.5" hidden="1">
      <c r="A193" s="10" t="s">
        <v>147</v>
      </c>
      <c r="B193" s="10" t="s">
        <v>156</v>
      </c>
      <c r="C193" s="10" t="s">
        <v>507</v>
      </c>
      <c r="D193" s="10" t="s">
        <v>244</v>
      </c>
      <c r="E193" s="45" t="s">
        <v>245</v>
      </c>
      <c r="F193" s="6">
        <v>0</v>
      </c>
      <c r="G193" s="6">
        <v>0</v>
      </c>
      <c r="H193" s="6">
        <v>0</v>
      </c>
    </row>
    <row r="194" spans="1:8" ht="12.75">
      <c r="A194" s="10" t="s">
        <v>147</v>
      </c>
      <c r="B194" s="10" t="s">
        <v>156</v>
      </c>
      <c r="C194" s="10" t="s">
        <v>398</v>
      </c>
      <c r="D194" s="10" t="s">
        <v>311</v>
      </c>
      <c r="E194" s="45" t="s">
        <v>312</v>
      </c>
      <c r="F194" s="6">
        <f>F195</f>
        <v>1511.8</v>
      </c>
      <c r="G194" s="6">
        <f>G195</f>
        <v>1246.4</v>
      </c>
      <c r="H194" s="6">
        <f>H195</f>
        <v>1256.4</v>
      </c>
    </row>
    <row r="195" spans="1:9" ht="22.5">
      <c r="A195" s="10" t="s">
        <v>147</v>
      </c>
      <c r="B195" s="10" t="s">
        <v>156</v>
      </c>
      <c r="C195" s="10" t="s">
        <v>398</v>
      </c>
      <c r="D195" s="10" t="s">
        <v>242</v>
      </c>
      <c r="E195" s="45" t="s">
        <v>612</v>
      </c>
      <c r="F195" s="6">
        <f>1247.4+719.6-28.7-420-6.5</f>
        <v>1511.8</v>
      </c>
      <c r="G195" s="107">
        <v>1246.4</v>
      </c>
      <c r="H195" s="103">
        <v>1256.4</v>
      </c>
      <c r="I195">
        <v>-6.5</v>
      </c>
    </row>
    <row r="196" spans="1:8" ht="45">
      <c r="A196" s="10" t="s">
        <v>147</v>
      </c>
      <c r="B196" s="10" t="s">
        <v>156</v>
      </c>
      <c r="C196" s="10" t="s">
        <v>298</v>
      </c>
      <c r="D196" s="10"/>
      <c r="E196" s="45" t="s">
        <v>299</v>
      </c>
      <c r="F196" s="6">
        <f aca="true" t="shared" si="31" ref="F196:H197">F197</f>
        <v>1054.3</v>
      </c>
      <c r="G196" s="107">
        <f t="shared" si="31"/>
        <v>0</v>
      </c>
      <c r="H196" s="107">
        <f t="shared" si="31"/>
        <v>0</v>
      </c>
    </row>
    <row r="197" spans="1:8" ht="12.75">
      <c r="A197" s="10" t="s">
        <v>147</v>
      </c>
      <c r="B197" s="10" t="s">
        <v>156</v>
      </c>
      <c r="C197" s="10" t="s">
        <v>298</v>
      </c>
      <c r="D197" s="10" t="s">
        <v>311</v>
      </c>
      <c r="E197" s="45" t="s">
        <v>312</v>
      </c>
      <c r="F197" s="6">
        <f t="shared" si="31"/>
        <v>1054.3</v>
      </c>
      <c r="G197" s="107">
        <f t="shared" si="31"/>
        <v>0</v>
      </c>
      <c r="H197" s="107">
        <f t="shared" si="31"/>
        <v>0</v>
      </c>
    </row>
    <row r="198" spans="1:8" ht="22.5">
      <c r="A198" s="10" t="s">
        <v>147</v>
      </c>
      <c r="B198" s="10" t="s">
        <v>156</v>
      </c>
      <c r="C198" s="10" t="s">
        <v>298</v>
      </c>
      <c r="D198" s="10" t="s">
        <v>242</v>
      </c>
      <c r="E198" s="45" t="s">
        <v>612</v>
      </c>
      <c r="F198" s="6">
        <f>874.4+179.9</f>
        <v>1054.3</v>
      </c>
      <c r="G198" s="107">
        <v>0</v>
      </c>
      <c r="H198" s="103">
        <v>0</v>
      </c>
    </row>
    <row r="199" spans="1:8" ht="12.75">
      <c r="A199" s="26" t="s">
        <v>147</v>
      </c>
      <c r="B199" s="26" t="s">
        <v>229</v>
      </c>
      <c r="C199" s="26"/>
      <c r="D199" s="26"/>
      <c r="E199" s="47" t="s">
        <v>230</v>
      </c>
      <c r="F199" s="42">
        <f>F200</f>
        <v>17669.600000000002</v>
      </c>
      <c r="G199" s="42">
        <f>G200</f>
        <v>16057</v>
      </c>
      <c r="H199" s="42">
        <f>H200</f>
        <v>15447.1</v>
      </c>
    </row>
    <row r="200" spans="1:8" ht="22.5">
      <c r="A200" s="10" t="s">
        <v>147</v>
      </c>
      <c r="B200" s="10" t="s">
        <v>229</v>
      </c>
      <c r="C200" s="10" t="s">
        <v>331</v>
      </c>
      <c r="D200" s="10"/>
      <c r="E200" s="45" t="s">
        <v>65</v>
      </c>
      <c r="F200" s="6">
        <f>F201+F208</f>
        <v>17669.600000000002</v>
      </c>
      <c r="G200" s="6">
        <f>G201+G208</f>
        <v>16057</v>
      </c>
      <c r="H200" s="6">
        <f>H201+H208</f>
        <v>15447.1</v>
      </c>
    </row>
    <row r="201" spans="1:8" ht="33.75">
      <c r="A201" s="10" t="s">
        <v>147</v>
      </c>
      <c r="B201" s="10" t="s">
        <v>229</v>
      </c>
      <c r="C201" s="10" t="s">
        <v>375</v>
      </c>
      <c r="D201" s="10"/>
      <c r="E201" s="57" t="s">
        <v>79</v>
      </c>
      <c r="F201" s="6">
        <f aca="true" t="shared" si="32" ref="F201:H206">F202</f>
        <v>6594.400000000001</v>
      </c>
      <c r="G201" s="6">
        <f t="shared" si="32"/>
        <v>4981.8</v>
      </c>
      <c r="H201" s="6">
        <f t="shared" si="32"/>
        <v>4371.9</v>
      </c>
    </row>
    <row r="202" spans="1:8" ht="12.75">
      <c r="A202" s="10" t="s">
        <v>147</v>
      </c>
      <c r="B202" s="10" t="s">
        <v>229</v>
      </c>
      <c r="C202" s="10" t="s">
        <v>376</v>
      </c>
      <c r="D202" s="10"/>
      <c r="E202" s="46" t="s">
        <v>372</v>
      </c>
      <c r="F202" s="6">
        <f t="shared" si="32"/>
        <v>6594.400000000001</v>
      </c>
      <c r="G202" s="6">
        <f t="shared" si="32"/>
        <v>4981.8</v>
      </c>
      <c r="H202" s="6">
        <f t="shared" si="32"/>
        <v>4371.9</v>
      </c>
    </row>
    <row r="203" spans="1:8" ht="12.75">
      <c r="A203" s="10" t="s">
        <v>147</v>
      </c>
      <c r="B203" s="10" t="s">
        <v>229</v>
      </c>
      <c r="C203" s="10" t="s">
        <v>503</v>
      </c>
      <c r="D203" s="10"/>
      <c r="E203" s="45" t="s">
        <v>504</v>
      </c>
      <c r="F203" s="6">
        <f t="shared" si="32"/>
        <v>6594.400000000001</v>
      </c>
      <c r="G203" s="6">
        <f t="shared" si="32"/>
        <v>4981.8</v>
      </c>
      <c r="H203" s="6">
        <f t="shared" si="32"/>
        <v>4371.9</v>
      </c>
    </row>
    <row r="204" spans="1:8" ht="33.75">
      <c r="A204" s="10" t="s">
        <v>147</v>
      </c>
      <c r="B204" s="10" t="s">
        <v>229</v>
      </c>
      <c r="C204" s="10" t="s">
        <v>505</v>
      </c>
      <c r="D204" s="10"/>
      <c r="E204" s="57" t="s">
        <v>81</v>
      </c>
      <c r="F204" s="6">
        <f t="shared" si="32"/>
        <v>6594.400000000001</v>
      </c>
      <c r="G204" s="6">
        <f t="shared" si="32"/>
        <v>4981.8</v>
      </c>
      <c r="H204" s="6">
        <f t="shared" si="32"/>
        <v>4371.9</v>
      </c>
    </row>
    <row r="205" spans="1:8" ht="22.5">
      <c r="A205" s="10" t="s">
        <v>147</v>
      </c>
      <c r="B205" s="10" t="s">
        <v>229</v>
      </c>
      <c r="C205" s="10" t="s">
        <v>505</v>
      </c>
      <c r="D205" s="10" t="s">
        <v>279</v>
      </c>
      <c r="E205" s="46" t="s">
        <v>292</v>
      </c>
      <c r="F205" s="6">
        <f t="shared" si="32"/>
        <v>6594.400000000001</v>
      </c>
      <c r="G205" s="6">
        <f t="shared" si="32"/>
        <v>4981.8</v>
      </c>
      <c r="H205" s="6">
        <f t="shared" si="32"/>
        <v>4371.9</v>
      </c>
    </row>
    <row r="206" spans="1:8" ht="22.5">
      <c r="A206" s="10" t="s">
        <v>147</v>
      </c>
      <c r="B206" s="10" t="s">
        <v>229</v>
      </c>
      <c r="C206" s="10" t="s">
        <v>505</v>
      </c>
      <c r="D206" s="10" t="s">
        <v>278</v>
      </c>
      <c r="E206" s="46" t="s">
        <v>293</v>
      </c>
      <c r="F206" s="6">
        <f t="shared" si="32"/>
        <v>6594.400000000001</v>
      </c>
      <c r="G206" s="6">
        <f t="shared" si="32"/>
        <v>4981.8</v>
      </c>
      <c r="H206" s="6">
        <f t="shared" si="32"/>
        <v>4371.9</v>
      </c>
    </row>
    <row r="207" spans="1:8" ht="22.5">
      <c r="A207" s="10" t="s">
        <v>147</v>
      </c>
      <c r="B207" s="10" t="s">
        <v>229</v>
      </c>
      <c r="C207" s="10" t="s">
        <v>505</v>
      </c>
      <c r="D207" s="10" t="s">
        <v>244</v>
      </c>
      <c r="E207" s="46" t="s">
        <v>610</v>
      </c>
      <c r="F207" s="6">
        <f>1078+3214+2405.1-102.7</f>
        <v>6594.400000000001</v>
      </c>
      <c r="G207" s="107">
        <f>1251.3+3730.5</f>
        <v>4981.8</v>
      </c>
      <c r="H207" s="103">
        <f>1098.1+3273.8</f>
        <v>4371.9</v>
      </c>
    </row>
    <row r="208" spans="1:8" ht="25.5" customHeight="1">
      <c r="A208" s="10" t="s">
        <v>147</v>
      </c>
      <c r="B208" s="10" t="s">
        <v>229</v>
      </c>
      <c r="C208" s="10" t="s">
        <v>542</v>
      </c>
      <c r="D208" s="10"/>
      <c r="E208" s="45" t="s">
        <v>543</v>
      </c>
      <c r="F208" s="6">
        <f>F209</f>
        <v>11075.2</v>
      </c>
      <c r="G208" s="6">
        <f aca="true" t="shared" si="33" ref="G208:H210">G209</f>
        <v>11075.2</v>
      </c>
      <c r="H208" s="6">
        <f t="shared" si="33"/>
        <v>11075.2</v>
      </c>
    </row>
    <row r="209" spans="1:8" ht="22.5">
      <c r="A209" s="10" t="s">
        <v>147</v>
      </c>
      <c r="B209" s="10" t="s">
        <v>229</v>
      </c>
      <c r="C209" s="10" t="s">
        <v>542</v>
      </c>
      <c r="D209" s="10" t="s">
        <v>279</v>
      </c>
      <c r="E209" s="46" t="s">
        <v>292</v>
      </c>
      <c r="F209" s="6">
        <f>F210</f>
        <v>11075.2</v>
      </c>
      <c r="G209" s="6">
        <f t="shared" si="33"/>
        <v>11075.2</v>
      </c>
      <c r="H209" s="6">
        <f t="shared" si="33"/>
        <v>11075.2</v>
      </c>
    </row>
    <row r="210" spans="1:8" ht="22.5">
      <c r="A210" s="10" t="s">
        <v>147</v>
      </c>
      <c r="B210" s="10" t="s">
        <v>229</v>
      </c>
      <c r="C210" s="10" t="s">
        <v>542</v>
      </c>
      <c r="D210" s="10" t="s">
        <v>278</v>
      </c>
      <c r="E210" s="46" t="s">
        <v>293</v>
      </c>
      <c r="F210" s="6">
        <f>F211</f>
        <v>11075.2</v>
      </c>
      <c r="G210" s="6">
        <f t="shared" si="33"/>
        <v>11075.2</v>
      </c>
      <c r="H210" s="6">
        <f t="shared" si="33"/>
        <v>11075.2</v>
      </c>
    </row>
    <row r="211" spans="1:8" ht="22.5">
      <c r="A211" s="10" t="s">
        <v>147</v>
      </c>
      <c r="B211" s="10" t="s">
        <v>229</v>
      </c>
      <c r="C211" s="10" t="s">
        <v>542</v>
      </c>
      <c r="D211" s="10" t="s">
        <v>244</v>
      </c>
      <c r="E211" s="46" t="s">
        <v>610</v>
      </c>
      <c r="F211" s="6">
        <v>11075.2</v>
      </c>
      <c r="G211" s="107">
        <v>11075.2</v>
      </c>
      <c r="H211" s="103">
        <v>11075.2</v>
      </c>
    </row>
    <row r="212" spans="1:8" s="5" customFormat="1" ht="12.75">
      <c r="A212" s="26" t="s">
        <v>147</v>
      </c>
      <c r="B212" s="26" t="s">
        <v>166</v>
      </c>
      <c r="C212" s="26"/>
      <c r="D212" s="26"/>
      <c r="E212" s="47" t="s">
        <v>167</v>
      </c>
      <c r="F212" s="42">
        <f>F224+F213</f>
        <v>40080</v>
      </c>
      <c r="G212" s="42">
        <f>G224+G213</f>
        <v>80</v>
      </c>
      <c r="H212" s="42">
        <f>H224+H213</f>
        <v>80</v>
      </c>
    </row>
    <row r="213" spans="1:8" s="5" customFormat="1" ht="12.75">
      <c r="A213" s="26" t="s">
        <v>147</v>
      </c>
      <c r="B213" s="26" t="s">
        <v>188</v>
      </c>
      <c r="C213" s="26"/>
      <c r="D213" s="26"/>
      <c r="E213" s="47" t="s">
        <v>189</v>
      </c>
      <c r="F213" s="42">
        <f aca="true" t="shared" si="34" ref="F213:H214">F214</f>
        <v>40000</v>
      </c>
      <c r="G213" s="42">
        <f t="shared" si="34"/>
        <v>0</v>
      </c>
      <c r="H213" s="42">
        <f t="shared" si="34"/>
        <v>0</v>
      </c>
    </row>
    <row r="214" spans="1:8" s="5" customFormat="1" ht="33.75">
      <c r="A214" s="10" t="s">
        <v>147</v>
      </c>
      <c r="B214" s="10" t="s">
        <v>188</v>
      </c>
      <c r="C214" s="10" t="s">
        <v>19</v>
      </c>
      <c r="D214" s="49"/>
      <c r="E214" s="48" t="s">
        <v>121</v>
      </c>
      <c r="F214" s="6">
        <f t="shared" si="34"/>
        <v>40000</v>
      </c>
      <c r="G214" s="6">
        <f t="shared" si="34"/>
        <v>0</v>
      </c>
      <c r="H214" s="6">
        <f t="shared" si="34"/>
        <v>0</v>
      </c>
    </row>
    <row r="215" spans="1:8" s="5" customFormat="1" ht="12.75">
      <c r="A215" s="10" t="s">
        <v>147</v>
      </c>
      <c r="B215" s="10" t="s">
        <v>188</v>
      </c>
      <c r="C215" s="10" t="s">
        <v>20</v>
      </c>
      <c r="D215" s="49"/>
      <c r="E215" s="61" t="s">
        <v>387</v>
      </c>
      <c r="F215" s="6">
        <f>F216+F220+F222</f>
        <v>40000</v>
      </c>
      <c r="G215" s="6">
        <f>G216+G220+G222</f>
        <v>0</v>
      </c>
      <c r="H215" s="6">
        <f>H216+H220+H222</f>
        <v>0</v>
      </c>
    </row>
    <row r="216" spans="1:8" s="5" customFormat="1" ht="12.75">
      <c r="A216" s="10" t="s">
        <v>147</v>
      </c>
      <c r="B216" s="10" t="s">
        <v>188</v>
      </c>
      <c r="C216" s="10" t="s">
        <v>49</v>
      </c>
      <c r="D216" s="49"/>
      <c r="E216" s="46" t="s">
        <v>372</v>
      </c>
      <c r="F216" s="6">
        <f>F217</f>
        <v>2500</v>
      </c>
      <c r="G216" s="6">
        <f aca="true" t="shared" si="35" ref="G216:H218">G217</f>
        <v>0</v>
      </c>
      <c r="H216" s="6">
        <f t="shared" si="35"/>
        <v>0</v>
      </c>
    </row>
    <row r="217" spans="1:8" s="5" customFormat="1" ht="22.5">
      <c r="A217" s="10" t="s">
        <v>147</v>
      </c>
      <c r="B217" s="10" t="s">
        <v>188</v>
      </c>
      <c r="C217" s="10" t="s">
        <v>50</v>
      </c>
      <c r="D217" s="49"/>
      <c r="E217" s="48" t="s">
        <v>548</v>
      </c>
      <c r="F217" s="6">
        <f>F218</f>
        <v>2500</v>
      </c>
      <c r="G217" s="6">
        <f t="shared" si="35"/>
        <v>0</v>
      </c>
      <c r="H217" s="6">
        <f t="shared" si="35"/>
        <v>0</v>
      </c>
    </row>
    <row r="218" spans="1:8" s="5" customFormat="1" ht="22.5">
      <c r="A218" s="10" t="s">
        <v>147</v>
      </c>
      <c r="B218" s="10" t="s">
        <v>188</v>
      </c>
      <c r="C218" s="10" t="s">
        <v>51</v>
      </c>
      <c r="D218" s="49"/>
      <c r="E218" s="48" t="s">
        <v>52</v>
      </c>
      <c r="F218" s="6">
        <f>F219</f>
        <v>2500</v>
      </c>
      <c r="G218" s="6">
        <f t="shared" si="35"/>
        <v>0</v>
      </c>
      <c r="H218" s="6">
        <f t="shared" si="35"/>
        <v>0</v>
      </c>
    </row>
    <row r="219" spans="1:9" s="5" customFormat="1" ht="22.5">
      <c r="A219" s="10" t="s">
        <v>147</v>
      </c>
      <c r="B219" s="10" t="s">
        <v>188</v>
      </c>
      <c r="C219" s="10" t="s">
        <v>51</v>
      </c>
      <c r="D219" s="10" t="s">
        <v>521</v>
      </c>
      <c r="E219" s="45" t="s">
        <v>522</v>
      </c>
      <c r="F219" s="6">
        <v>2500</v>
      </c>
      <c r="G219" s="6">
        <v>0</v>
      </c>
      <c r="H219" s="6">
        <v>0</v>
      </c>
      <c r="I219" s="113"/>
    </row>
    <row r="220" spans="1:8" s="5" customFormat="1" ht="22.5">
      <c r="A220" s="10" t="s">
        <v>147</v>
      </c>
      <c r="B220" s="10" t="s">
        <v>188</v>
      </c>
      <c r="C220" s="10" t="s">
        <v>53</v>
      </c>
      <c r="D220" s="10"/>
      <c r="E220" s="45" t="s">
        <v>55</v>
      </c>
      <c r="F220" s="6">
        <f>F221</f>
        <v>26860.8</v>
      </c>
      <c r="G220" s="6">
        <f>G221</f>
        <v>0</v>
      </c>
      <c r="H220" s="6">
        <f>H221</f>
        <v>0</v>
      </c>
    </row>
    <row r="221" spans="1:11" s="5" customFormat="1" ht="22.5">
      <c r="A221" s="10" t="s">
        <v>147</v>
      </c>
      <c r="B221" s="10" t="s">
        <v>188</v>
      </c>
      <c r="C221" s="10" t="s">
        <v>53</v>
      </c>
      <c r="D221" s="10" t="s">
        <v>521</v>
      </c>
      <c r="E221" s="45" t="s">
        <v>522</v>
      </c>
      <c r="F221" s="6">
        <v>26860.8</v>
      </c>
      <c r="G221" s="6">
        <v>0</v>
      </c>
      <c r="H221" s="6">
        <v>0</v>
      </c>
      <c r="I221" s="165"/>
      <c r="J221" s="113"/>
      <c r="K221" s="113"/>
    </row>
    <row r="222" spans="1:11" s="5" customFormat="1" ht="22.5">
      <c r="A222" s="10" t="s">
        <v>147</v>
      </c>
      <c r="B222" s="10" t="s">
        <v>188</v>
      </c>
      <c r="C222" s="10" t="s">
        <v>54</v>
      </c>
      <c r="D222" s="10"/>
      <c r="E222" s="45" t="s">
        <v>57</v>
      </c>
      <c r="F222" s="6">
        <f>F223</f>
        <v>10639.2</v>
      </c>
      <c r="G222" s="6">
        <f>G223</f>
        <v>0</v>
      </c>
      <c r="H222" s="6">
        <f>H223</f>
        <v>0</v>
      </c>
      <c r="I222" s="165"/>
      <c r="J222" s="113"/>
      <c r="K222" s="113"/>
    </row>
    <row r="223" spans="1:11" s="5" customFormat="1" ht="22.5">
      <c r="A223" s="10" t="s">
        <v>147</v>
      </c>
      <c r="B223" s="10" t="s">
        <v>188</v>
      </c>
      <c r="C223" s="10" t="s">
        <v>54</v>
      </c>
      <c r="D223" s="10" t="s">
        <v>521</v>
      </c>
      <c r="E223" s="45" t="s">
        <v>522</v>
      </c>
      <c r="F223" s="6">
        <v>10639.2</v>
      </c>
      <c r="G223" s="6">
        <v>0</v>
      </c>
      <c r="H223" s="6">
        <v>0</v>
      </c>
      <c r="I223" s="166"/>
      <c r="J223" s="113"/>
      <c r="K223" s="113"/>
    </row>
    <row r="224" spans="1:11" s="5" customFormat="1" ht="22.5">
      <c r="A224" s="26" t="s">
        <v>147</v>
      </c>
      <c r="B224" s="26" t="s">
        <v>200</v>
      </c>
      <c r="C224" s="26"/>
      <c r="D224" s="26"/>
      <c r="E224" s="47" t="s">
        <v>222</v>
      </c>
      <c r="F224" s="6">
        <f aca="true" t="shared" si="36" ref="F224:H231">F225</f>
        <v>80</v>
      </c>
      <c r="G224" s="6">
        <f t="shared" si="36"/>
        <v>80</v>
      </c>
      <c r="H224" s="6">
        <f t="shared" si="36"/>
        <v>80</v>
      </c>
      <c r="I224" s="113"/>
      <c r="J224" s="113"/>
      <c r="K224" s="113"/>
    </row>
    <row r="225" spans="1:11" s="5" customFormat="1" ht="22.5">
      <c r="A225" s="10" t="s">
        <v>147</v>
      </c>
      <c r="B225" s="10" t="s">
        <v>200</v>
      </c>
      <c r="C225" s="10" t="s">
        <v>326</v>
      </c>
      <c r="D225" s="10"/>
      <c r="E225" s="46" t="s">
        <v>327</v>
      </c>
      <c r="F225" s="6">
        <f t="shared" si="36"/>
        <v>80</v>
      </c>
      <c r="G225" s="6">
        <f t="shared" si="36"/>
        <v>80</v>
      </c>
      <c r="H225" s="6">
        <f t="shared" si="36"/>
        <v>80</v>
      </c>
      <c r="I225" s="113"/>
      <c r="J225" s="113"/>
      <c r="K225" s="113"/>
    </row>
    <row r="226" spans="1:11" s="5" customFormat="1" ht="33.75" customHeight="1">
      <c r="A226" s="10" t="s">
        <v>147</v>
      </c>
      <c r="B226" s="10" t="s">
        <v>200</v>
      </c>
      <c r="C226" s="10" t="s">
        <v>378</v>
      </c>
      <c r="D226" s="10"/>
      <c r="E226" s="59" t="s">
        <v>668</v>
      </c>
      <c r="F226" s="6">
        <f t="shared" si="36"/>
        <v>80</v>
      </c>
      <c r="G226" s="6">
        <f t="shared" si="36"/>
        <v>80</v>
      </c>
      <c r="H226" s="6">
        <f t="shared" si="36"/>
        <v>80</v>
      </c>
      <c r="I226" s="113"/>
      <c r="J226" s="113"/>
      <c r="K226" s="113"/>
    </row>
    <row r="227" spans="1:11" s="5" customFormat="1" ht="12.75">
      <c r="A227" s="10" t="s">
        <v>147</v>
      </c>
      <c r="B227" s="10" t="s">
        <v>200</v>
      </c>
      <c r="C227" s="10" t="s">
        <v>379</v>
      </c>
      <c r="D227" s="10"/>
      <c r="E227" s="46" t="s">
        <v>372</v>
      </c>
      <c r="F227" s="6">
        <f>F228</f>
        <v>80</v>
      </c>
      <c r="G227" s="6">
        <f t="shared" si="36"/>
        <v>80</v>
      </c>
      <c r="H227" s="6">
        <f t="shared" si="36"/>
        <v>80</v>
      </c>
      <c r="I227" s="113"/>
      <c r="J227" s="113"/>
      <c r="K227" s="113"/>
    </row>
    <row r="228" spans="1:11" s="5" customFormat="1" ht="22.5">
      <c r="A228" s="10" t="s">
        <v>147</v>
      </c>
      <c r="B228" s="10" t="s">
        <v>200</v>
      </c>
      <c r="C228" s="10" t="s">
        <v>126</v>
      </c>
      <c r="D228" s="10"/>
      <c r="E228" s="46" t="s">
        <v>667</v>
      </c>
      <c r="F228" s="6">
        <f>F229</f>
        <v>80</v>
      </c>
      <c r="G228" s="6">
        <f t="shared" si="36"/>
        <v>80</v>
      </c>
      <c r="H228" s="6">
        <f t="shared" si="36"/>
        <v>80</v>
      </c>
      <c r="I228" s="113"/>
      <c r="J228" s="113"/>
      <c r="K228" s="113"/>
    </row>
    <row r="229" spans="1:11" s="5" customFormat="1" ht="22.5">
      <c r="A229" s="10" t="s">
        <v>147</v>
      </c>
      <c r="B229" s="10" t="s">
        <v>200</v>
      </c>
      <c r="C229" s="10" t="s">
        <v>127</v>
      </c>
      <c r="D229" s="10"/>
      <c r="E229" s="46" t="s">
        <v>669</v>
      </c>
      <c r="F229" s="6">
        <f>F230</f>
        <v>80</v>
      </c>
      <c r="G229" s="6">
        <f t="shared" si="36"/>
        <v>80</v>
      </c>
      <c r="H229" s="6">
        <f t="shared" si="36"/>
        <v>80</v>
      </c>
      <c r="I229" s="113"/>
      <c r="J229" s="113"/>
      <c r="K229" s="113"/>
    </row>
    <row r="230" spans="1:11" s="5" customFormat="1" ht="22.5">
      <c r="A230" s="10" t="s">
        <v>147</v>
      </c>
      <c r="B230" s="10" t="s">
        <v>200</v>
      </c>
      <c r="C230" s="10" t="s">
        <v>127</v>
      </c>
      <c r="D230" s="10" t="s">
        <v>279</v>
      </c>
      <c r="E230" s="46" t="s">
        <v>292</v>
      </c>
      <c r="F230" s="6">
        <f t="shared" si="36"/>
        <v>80</v>
      </c>
      <c r="G230" s="6">
        <f t="shared" si="36"/>
        <v>80</v>
      </c>
      <c r="H230" s="6">
        <f t="shared" si="36"/>
        <v>80</v>
      </c>
      <c r="I230" s="113"/>
      <c r="J230" s="113"/>
      <c r="K230" s="113"/>
    </row>
    <row r="231" spans="1:8" s="5" customFormat="1" ht="22.5">
      <c r="A231" s="10" t="s">
        <v>147</v>
      </c>
      <c r="B231" s="10" t="s">
        <v>200</v>
      </c>
      <c r="C231" s="10" t="s">
        <v>127</v>
      </c>
      <c r="D231" s="10" t="s">
        <v>278</v>
      </c>
      <c r="E231" s="46" t="s">
        <v>293</v>
      </c>
      <c r="F231" s="6">
        <f t="shared" si="36"/>
        <v>80</v>
      </c>
      <c r="G231" s="6">
        <f t="shared" si="36"/>
        <v>80</v>
      </c>
      <c r="H231" s="6">
        <f t="shared" si="36"/>
        <v>80</v>
      </c>
    </row>
    <row r="232" spans="1:8" s="5" customFormat="1" ht="22.5">
      <c r="A232" s="10" t="s">
        <v>147</v>
      </c>
      <c r="B232" s="10" t="s">
        <v>200</v>
      </c>
      <c r="C232" s="10" t="s">
        <v>127</v>
      </c>
      <c r="D232" s="10" t="s">
        <v>244</v>
      </c>
      <c r="E232" s="46" t="s">
        <v>610</v>
      </c>
      <c r="F232" s="6">
        <v>80</v>
      </c>
      <c r="G232" s="107">
        <v>80</v>
      </c>
      <c r="H232" s="110">
        <v>80</v>
      </c>
    </row>
    <row r="233" spans="1:8" s="5" customFormat="1" ht="12.75">
      <c r="A233" s="26" t="s">
        <v>147</v>
      </c>
      <c r="B233" s="26" t="s">
        <v>174</v>
      </c>
      <c r="C233" s="26"/>
      <c r="D233" s="26"/>
      <c r="E233" s="44" t="s">
        <v>175</v>
      </c>
      <c r="F233" s="14">
        <f>F234+F243+F293</f>
        <v>5543.174</v>
      </c>
      <c r="G233" s="14">
        <f>G234+G243+G293</f>
        <v>3211.5</v>
      </c>
      <c r="H233" s="14">
        <f>H234+H243+H293</f>
        <v>5075.299999999999</v>
      </c>
    </row>
    <row r="234" spans="1:8" s="5" customFormat="1" ht="12.75">
      <c r="A234" s="26" t="s">
        <v>147</v>
      </c>
      <c r="B234" s="26" t="s">
        <v>176</v>
      </c>
      <c r="C234" s="26"/>
      <c r="D234" s="26"/>
      <c r="E234" s="44" t="s">
        <v>177</v>
      </c>
      <c r="F234" s="14">
        <f aca="true" t="shared" si="37" ref="F234:H241">F235</f>
        <v>1300</v>
      </c>
      <c r="G234" s="14">
        <f t="shared" si="37"/>
        <v>1300</v>
      </c>
      <c r="H234" s="14">
        <f t="shared" si="37"/>
        <v>1300</v>
      </c>
    </row>
    <row r="235" spans="1:8" ht="22.5">
      <c r="A235" s="10" t="s">
        <v>147</v>
      </c>
      <c r="B235" s="10" t="s">
        <v>176</v>
      </c>
      <c r="C235" s="10" t="s">
        <v>326</v>
      </c>
      <c r="D235" s="10"/>
      <c r="E235" s="46" t="s">
        <v>327</v>
      </c>
      <c r="F235" s="7">
        <f t="shared" si="37"/>
        <v>1300</v>
      </c>
      <c r="G235" s="7">
        <f t="shared" si="37"/>
        <v>1300</v>
      </c>
      <c r="H235" s="7">
        <f t="shared" si="37"/>
        <v>1300</v>
      </c>
    </row>
    <row r="236" spans="1:8" ht="33.75">
      <c r="A236" s="27" t="s">
        <v>147</v>
      </c>
      <c r="B236" s="27" t="s">
        <v>176</v>
      </c>
      <c r="C236" s="27" t="s">
        <v>378</v>
      </c>
      <c r="D236" s="27"/>
      <c r="E236" s="57" t="s">
        <v>668</v>
      </c>
      <c r="F236" s="7">
        <f t="shared" si="37"/>
        <v>1300</v>
      </c>
      <c r="G236" s="7">
        <f t="shared" si="37"/>
        <v>1300</v>
      </c>
      <c r="H236" s="7">
        <f t="shared" si="37"/>
        <v>1300</v>
      </c>
    </row>
    <row r="237" spans="1:8" ht="12.75">
      <c r="A237" s="27" t="s">
        <v>147</v>
      </c>
      <c r="B237" s="27" t="s">
        <v>176</v>
      </c>
      <c r="C237" s="27" t="s">
        <v>24</v>
      </c>
      <c r="D237" s="27"/>
      <c r="E237" s="45" t="s">
        <v>679</v>
      </c>
      <c r="F237" s="6">
        <f>F238</f>
        <v>1300</v>
      </c>
      <c r="G237" s="6">
        <f t="shared" si="37"/>
        <v>1300</v>
      </c>
      <c r="H237" s="6">
        <f t="shared" si="37"/>
        <v>1300</v>
      </c>
    </row>
    <row r="238" spans="1:8" ht="33.75">
      <c r="A238" s="27" t="s">
        <v>147</v>
      </c>
      <c r="B238" s="27" t="s">
        <v>176</v>
      </c>
      <c r="C238" s="27" t="s">
        <v>638</v>
      </c>
      <c r="D238" s="27"/>
      <c r="E238" s="45" t="s">
        <v>639</v>
      </c>
      <c r="F238" s="6">
        <f>F239</f>
        <v>1300</v>
      </c>
      <c r="G238" s="6">
        <f t="shared" si="37"/>
        <v>1300</v>
      </c>
      <c r="H238" s="6">
        <f t="shared" si="37"/>
        <v>1300</v>
      </c>
    </row>
    <row r="239" spans="1:8" ht="33.75">
      <c r="A239" s="27" t="s">
        <v>147</v>
      </c>
      <c r="B239" s="27" t="s">
        <v>176</v>
      </c>
      <c r="C239" s="27" t="s">
        <v>640</v>
      </c>
      <c r="D239" s="27"/>
      <c r="E239" s="45" t="s">
        <v>23</v>
      </c>
      <c r="F239" s="6">
        <f t="shared" si="37"/>
        <v>1300</v>
      </c>
      <c r="G239" s="6">
        <f t="shared" si="37"/>
        <v>1300</v>
      </c>
      <c r="H239" s="6">
        <f t="shared" si="37"/>
        <v>1300</v>
      </c>
    </row>
    <row r="240" spans="1:8" ht="12.75">
      <c r="A240" s="10" t="s">
        <v>147</v>
      </c>
      <c r="B240" s="10" t="s">
        <v>176</v>
      </c>
      <c r="C240" s="10" t="s">
        <v>640</v>
      </c>
      <c r="D240" s="27" t="s">
        <v>334</v>
      </c>
      <c r="E240" s="45" t="s">
        <v>381</v>
      </c>
      <c r="F240" s="6">
        <f t="shared" si="37"/>
        <v>1300</v>
      </c>
      <c r="G240" s="6">
        <f t="shared" si="37"/>
        <v>1300</v>
      </c>
      <c r="H240" s="6">
        <f t="shared" si="37"/>
        <v>1300</v>
      </c>
    </row>
    <row r="241" spans="1:8" ht="12.75">
      <c r="A241" s="27" t="s">
        <v>147</v>
      </c>
      <c r="B241" s="27" t="s">
        <v>176</v>
      </c>
      <c r="C241" s="27" t="s">
        <v>640</v>
      </c>
      <c r="D241" s="27" t="s">
        <v>336</v>
      </c>
      <c r="E241" s="45" t="s">
        <v>382</v>
      </c>
      <c r="F241" s="6">
        <f t="shared" si="37"/>
        <v>1300</v>
      </c>
      <c r="G241" s="6">
        <f t="shared" si="37"/>
        <v>1300</v>
      </c>
      <c r="H241" s="6">
        <f t="shared" si="37"/>
        <v>1300</v>
      </c>
    </row>
    <row r="242" spans="1:8" ht="12.75">
      <c r="A242" s="27" t="s">
        <v>147</v>
      </c>
      <c r="B242" s="27" t="s">
        <v>176</v>
      </c>
      <c r="C242" s="27" t="s">
        <v>640</v>
      </c>
      <c r="D242" s="27" t="s">
        <v>243</v>
      </c>
      <c r="E242" s="45" t="s">
        <v>613</v>
      </c>
      <c r="F242" s="6">
        <v>1300</v>
      </c>
      <c r="G242" s="107">
        <v>1300</v>
      </c>
      <c r="H242" s="103">
        <v>1300</v>
      </c>
    </row>
    <row r="243" spans="1:8" s="5" customFormat="1" ht="12.75">
      <c r="A243" s="26" t="s">
        <v>147</v>
      </c>
      <c r="B243" s="26" t="s">
        <v>178</v>
      </c>
      <c r="C243" s="26"/>
      <c r="D243" s="26"/>
      <c r="E243" s="44" t="s">
        <v>179</v>
      </c>
      <c r="F243" s="14">
        <f>F250+F266+F244</f>
        <v>1136.7240000000002</v>
      </c>
      <c r="G243" s="14">
        <f>G250+G266+G244</f>
        <v>668.9</v>
      </c>
      <c r="H243" s="14">
        <f>H250+H266+H244</f>
        <v>668.9</v>
      </c>
    </row>
    <row r="244" spans="1:8" s="5" customFormat="1" ht="12.75">
      <c r="A244" s="10" t="s">
        <v>147</v>
      </c>
      <c r="B244" s="10" t="s">
        <v>178</v>
      </c>
      <c r="C244" s="10" t="s">
        <v>329</v>
      </c>
      <c r="D244" s="10"/>
      <c r="E244" s="45" t="s">
        <v>330</v>
      </c>
      <c r="F244" s="7">
        <f>F245</f>
        <v>0</v>
      </c>
      <c r="G244" s="7">
        <f aca="true" t="shared" si="38" ref="G244:H248">G245</f>
        <v>0</v>
      </c>
      <c r="H244" s="7">
        <f t="shared" si="38"/>
        <v>0</v>
      </c>
    </row>
    <row r="245" spans="1:8" s="5" customFormat="1" ht="56.25">
      <c r="A245" s="10" t="s">
        <v>147</v>
      </c>
      <c r="B245" s="10" t="s">
        <v>178</v>
      </c>
      <c r="C245" s="10" t="s">
        <v>533</v>
      </c>
      <c r="D245" s="10"/>
      <c r="E245" s="59" t="s">
        <v>534</v>
      </c>
      <c r="F245" s="7">
        <f>F246</f>
        <v>0</v>
      </c>
      <c r="G245" s="7">
        <f t="shared" si="38"/>
        <v>0</v>
      </c>
      <c r="H245" s="7">
        <f t="shared" si="38"/>
        <v>0</v>
      </c>
    </row>
    <row r="246" spans="1:8" s="5" customFormat="1" ht="12.75">
      <c r="A246" s="10" t="s">
        <v>147</v>
      </c>
      <c r="B246" s="10" t="s">
        <v>178</v>
      </c>
      <c r="C246" s="10" t="s">
        <v>535</v>
      </c>
      <c r="D246" s="10"/>
      <c r="E246" s="46" t="s">
        <v>372</v>
      </c>
      <c r="F246" s="7">
        <f>F247</f>
        <v>0</v>
      </c>
      <c r="G246" s="7">
        <f t="shared" si="38"/>
        <v>0</v>
      </c>
      <c r="H246" s="7">
        <f t="shared" si="38"/>
        <v>0</v>
      </c>
    </row>
    <row r="247" spans="1:8" s="5" customFormat="1" ht="33.75">
      <c r="A247" s="10" t="s">
        <v>147</v>
      </c>
      <c r="B247" s="10" t="s">
        <v>178</v>
      </c>
      <c r="C247" s="10" t="s">
        <v>536</v>
      </c>
      <c r="D247" s="10"/>
      <c r="E247" s="46" t="s">
        <v>537</v>
      </c>
      <c r="F247" s="7">
        <f>F248</f>
        <v>0</v>
      </c>
      <c r="G247" s="7">
        <f t="shared" si="38"/>
        <v>0</v>
      </c>
      <c r="H247" s="7">
        <f t="shared" si="38"/>
        <v>0</v>
      </c>
    </row>
    <row r="248" spans="1:8" s="5" customFormat="1" ht="22.5">
      <c r="A248" s="10" t="s">
        <v>147</v>
      </c>
      <c r="B248" s="10" t="s">
        <v>178</v>
      </c>
      <c r="C248" s="10" t="s">
        <v>538</v>
      </c>
      <c r="D248" s="10"/>
      <c r="E248" s="46" t="s">
        <v>539</v>
      </c>
      <c r="F248" s="7">
        <f>F249</f>
        <v>0</v>
      </c>
      <c r="G248" s="7">
        <f t="shared" si="38"/>
        <v>0</v>
      </c>
      <c r="H248" s="7">
        <f t="shared" si="38"/>
        <v>0</v>
      </c>
    </row>
    <row r="249" spans="1:9" s="5" customFormat="1" ht="12.75">
      <c r="A249" s="10" t="s">
        <v>147</v>
      </c>
      <c r="B249" s="10" t="s">
        <v>178</v>
      </c>
      <c r="C249" s="10" t="s">
        <v>538</v>
      </c>
      <c r="D249" s="10" t="s">
        <v>236</v>
      </c>
      <c r="E249" s="45" t="s">
        <v>237</v>
      </c>
      <c r="F249" s="7">
        <f>30-30</f>
        <v>0</v>
      </c>
      <c r="G249" s="102">
        <v>0</v>
      </c>
      <c r="H249" s="110">
        <v>0</v>
      </c>
      <c r="I249" s="5">
        <v>-30</v>
      </c>
    </row>
    <row r="250" spans="1:8" ht="12.75">
      <c r="A250" s="10" t="s">
        <v>147</v>
      </c>
      <c r="B250" s="10" t="s">
        <v>178</v>
      </c>
      <c r="C250" s="10" t="s">
        <v>151</v>
      </c>
      <c r="D250" s="10"/>
      <c r="E250" s="46" t="s">
        <v>333</v>
      </c>
      <c r="F250" s="6">
        <f aca="true" t="shared" si="39" ref="F250:H256">F251</f>
        <v>856.724</v>
      </c>
      <c r="G250" s="6">
        <f t="shared" si="39"/>
        <v>268.9</v>
      </c>
      <c r="H250" s="6">
        <f t="shared" si="39"/>
        <v>268.9</v>
      </c>
    </row>
    <row r="251" spans="1:8" ht="12.75">
      <c r="A251" s="10" t="s">
        <v>147</v>
      </c>
      <c r="B251" s="10" t="s">
        <v>178</v>
      </c>
      <c r="C251" s="10" t="s">
        <v>12</v>
      </c>
      <c r="D251" s="10"/>
      <c r="E251" s="59" t="s">
        <v>71</v>
      </c>
      <c r="F251" s="6">
        <f>F252+F258+F262</f>
        <v>856.724</v>
      </c>
      <c r="G251" s="6">
        <f t="shared" si="39"/>
        <v>268.9</v>
      </c>
      <c r="H251" s="6">
        <f t="shared" si="39"/>
        <v>268.9</v>
      </c>
    </row>
    <row r="252" spans="1:8" ht="12.75">
      <c r="A252" s="10" t="s">
        <v>147</v>
      </c>
      <c r="B252" s="10" t="s">
        <v>178</v>
      </c>
      <c r="C252" s="10" t="s">
        <v>13</v>
      </c>
      <c r="D252" s="10"/>
      <c r="E252" s="46" t="s">
        <v>372</v>
      </c>
      <c r="F252" s="6">
        <f t="shared" si="39"/>
        <v>231.2</v>
      </c>
      <c r="G252" s="6">
        <f t="shared" si="39"/>
        <v>268.9</v>
      </c>
      <c r="H252" s="6">
        <f t="shared" si="39"/>
        <v>268.9</v>
      </c>
    </row>
    <row r="253" spans="1:8" ht="12.75">
      <c r="A253" s="10" t="s">
        <v>147</v>
      </c>
      <c r="B253" s="10" t="s">
        <v>178</v>
      </c>
      <c r="C253" s="10" t="s">
        <v>488</v>
      </c>
      <c r="D253" s="10"/>
      <c r="E253" s="45" t="s">
        <v>489</v>
      </c>
      <c r="F253" s="6">
        <f t="shared" si="39"/>
        <v>231.2</v>
      </c>
      <c r="G253" s="6">
        <f t="shared" si="39"/>
        <v>268.9</v>
      </c>
      <c r="H253" s="6">
        <f t="shared" si="39"/>
        <v>268.9</v>
      </c>
    </row>
    <row r="254" spans="1:8" ht="22.5">
      <c r="A254" s="10" t="s">
        <v>147</v>
      </c>
      <c r="B254" s="10" t="s">
        <v>178</v>
      </c>
      <c r="C254" s="10" t="s">
        <v>490</v>
      </c>
      <c r="D254" s="10"/>
      <c r="E254" s="45" t="s">
        <v>561</v>
      </c>
      <c r="F254" s="6">
        <f t="shared" si="39"/>
        <v>231.2</v>
      </c>
      <c r="G254" s="6">
        <f t="shared" si="39"/>
        <v>268.9</v>
      </c>
      <c r="H254" s="6">
        <f t="shared" si="39"/>
        <v>268.9</v>
      </c>
    </row>
    <row r="255" spans="1:8" ht="12.75">
      <c r="A255" s="10" t="s">
        <v>147</v>
      </c>
      <c r="B255" s="10" t="s">
        <v>178</v>
      </c>
      <c r="C255" s="10" t="s">
        <v>490</v>
      </c>
      <c r="D255" s="10" t="s">
        <v>334</v>
      </c>
      <c r="E255" s="45" t="s">
        <v>381</v>
      </c>
      <c r="F255" s="6">
        <f t="shared" si="39"/>
        <v>231.2</v>
      </c>
      <c r="G255" s="6">
        <f t="shared" si="39"/>
        <v>268.9</v>
      </c>
      <c r="H255" s="6">
        <f t="shared" si="39"/>
        <v>268.9</v>
      </c>
    </row>
    <row r="256" spans="1:8" ht="22.5">
      <c r="A256" s="10" t="s">
        <v>147</v>
      </c>
      <c r="B256" s="10" t="s">
        <v>178</v>
      </c>
      <c r="C256" s="10" t="s">
        <v>490</v>
      </c>
      <c r="D256" s="10" t="s">
        <v>335</v>
      </c>
      <c r="E256" s="45" t="s">
        <v>385</v>
      </c>
      <c r="F256" s="6">
        <f t="shared" si="39"/>
        <v>231.2</v>
      </c>
      <c r="G256" s="6">
        <f t="shared" si="39"/>
        <v>268.9</v>
      </c>
      <c r="H256" s="6">
        <f t="shared" si="39"/>
        <v>268.9</v>
      </c>
    </row>
    <row r="257" spans="1:9" ht="12.75">
      <c r="A257" s="10" t="s">
        <v>147</v>
      </c>
      <c r="B257" s="10" t="s">
        <v>178</v>
      </c>
      <c r="C257" s="10" t="s">
        <v>490</v>
      </c>
      <c r="D257" s="10" t="s">
        <v>236</v>
      </c>
      <c r="E257" s="45" t="s">
        <v>237</v>
      </c>
      <c r="F257" s="6">
        <f>268.9-37.7</f>
        <v>231.2</v>
      </c>
      <c r="G257" s="107">
        <v>268.9</v>
      </c>
      <c r="H257" s="103">
        <v>268.9</v>
      </c>
      <c r="I257">
        <v>-37.7</v>
      </c>
    </row>
    <row r="258" spans="1:8" ht="22.5">
      <c r="A258" s="10" t="s">
        <v>147</v>
      </c>
      <c r="B258" s="10" t="s">
        <v>178</v>
      </c>
      <c r="C258" s="10" t="s">
        <v>552</v>
      </c>
      <c r="D258" s="10"/>
      <c r="E258" s="45" t="s">
        <v>553</v>
      </c>
      <c r="F258" s="6">
        <f>F259</f>
        <v>423.857</v>
      </c>
      <c r="G258" s="6">
        <f aca="true" t="shared" si="40" ref="G258:H260">G259</f>
        <v>0</v>
      </c>
      <c r="H258" s="6">
        <f t="shared" si="40"/>
        <v>0</v>
      </c>
    </row>
    <row r="259" spans="1:8" ht="12.75">
      <c r="A259" s="10" t="s">
        <v>147</v>
      </c>
      <c r="B259" s="10" t="s">
        <v>178</v>
      </c>
      <c r="C259" s="10" t="s">
        <v>552</v>
      </c>
      <c r="D259" s="10" t="s">
        <v>334</v>
      </c>
      <c r="E259" s="45" t="s">
        <v>381</v>
      </c>
      <c r="F259" s="6">
        <f>F260</f>
        <v>423.857</v>
      </c>
      <c r="G259" s="6">
        <f t="shared" si="40"/>
        <v>0</v>
      </c>
      <c r="H259" s="6">
        <f t="shared" si="40"/>
        <v>0</v>
      </c>
    </row>
    <row r="260" spans="1:8" ht="22.5">
      <c r="A260" s="10" t="s">
        <v>147</v>
      </c>
      <c r="B260" s="10" t="s">
        <v>178</v>
      </c>
      <c r="C260" s="10" t="s">
        <v>552</v>
      </c>
      <c r="D260" s="10" t="s">
        <v>335</v>
      </c>
      <c r="E260" s="45" t="s">
        <v>385</v>
      </c>
      <c r="F260" s="6">
        <f>F261</f>
        <v>423.857</v>
      </c>
      <c r="G260" s="6">
        <f t="shared" si="40"/>
        <v>0</v>
      </c>
      <c r="H260" s="6">
        <f t="shared" si="40"/>
        <v>0</v>
      </c>
    </row>
    <row r="261" spans="1:8" ht="12.75">
      <c r="A261" s="10" t="s">
        <v>147</v>
      </c>
      <c r="B261" s="10" t="s">
        <v>178</v>
      </c>
      <c r="C261" s="10" t="s">
        <v>552</v>
      </c>
      <c r="D261" s="10" t="s">
        <v>236</v>
      </c>
      <c r="E261" s="45" t="s">
        <v>237</v>
      </c>
      <c r="F261" s="6">
        <f>246.485+177.372</f>
        <v>423.857</v>
      </c>
      <c r="G261" s="107">
        <v>0</v>
      </c>
      <c r="H261" s="103">
        <v>0</v>
      </c>
    </row>
    <row r="262" spans="1:8" ht="22.5">
      <c r="A262" s="10" t="s">
        <v>147</v>
      </c>
      <c r="B262" s="10" t="s">
        <v>178</v>
      </c>
      <c r="C262" s="10" t="s">
        <v>554</v>
      </c>
      <c r="D262" s="10"/>
      <c r="E262" s="45" t="s">
        <v>555</v>
      </c>
      <c r="F262" s="6">
        <f>F263</f>
        <v>201.667</v>
      </c>
      <c r="G262" s="6">
        <f aca="true" t="shared" si="41" ref="G262:H264">G263</f>
        <v>0</v>
      </c>
      <c r="H262" s="6">
        <f t="shared" si="41"/>
        <v>0</v>
      </c>
    </row>
    <row r="263" spans="1:8" ht="12.75">
      <c r="A263" s="10" t="s">
        <v>147</v>
      </c>
      <c r="B263" s="10" t="s">
        <v>178</v>
      </c>
      <c r="C263" s="10" t="s">
        <v>554</v>
      </c>
      <c r="D263" s="10" t="s">
        <v>334</v>
      </c>
      <c r="E263" s="45" t="s">
        <v>381</v>
      </c>
      <c r="F263" s="6">
        <f>F264</f>
        <v>201.667</v>
      </c>
      <c r="G263" s="6">
        <f t="shared" si="41"/>
        <v>0</v>
      </c>
      <c r="H263" s="6">
        <f t="shared" si="41"/>
        <v>0</v>
      </c>
    </row>
    <row r="264" spans="1:8" ht="22.5">
      <c r="A264" s="10" t="s">
        <v>147</v>
      </c>
      <c r="B264" s="10" t="s">
        <v>178</v>
      </c>
      <c r="C264" s="10" t="s">
        <v>554</v>
      </c>
      <c r="D264" s="10" t="s">
        <v>335</v>
      </c>
      <c r="E264" s="45" t="s">
        <v>385</v>
      </c>
      <c r="F264" s="6">
        <f>F265</f>
        <v>201.667</v>
      </c>
      <c r="G264" s="6">
        <f t="shared" si="41"/>
        <v>0</v>
      </c>
      <c r="H264" s="6">
        <f t="shared" si="41"/>
        <v>0</v>
      </c>
    </row>
    <row r="265" spans="1:8" ht="12.75">
      <c r="A265" s="10" t="s">
        <v>147</v>
      </c>
      <c r="B265" s="10" t="s">
        <v>178</v>
      </c>
      <c r="C265" s="10" t="s">
        <v>554</v>
      </c>
      <c r="D265" s="10" t="s">
        <v>236</v>
      </c>
      <c r="E265" s="45" t="s">
        <v>237</v>
      </c>
      <c r="F265" s="6">
        <f>127.139+74.528</f>
        <v>201.667</v>
      </c>
      <c r="G265" s="107">
        <v>0</v>
      </c>
      <c r="H265" s="103">
        <v>0</v>
      </c>
    </row>
    <row r="266" spans="1:8" ht="22.5">
      <c r="A266" s="10" t="s">
        <v>147</v>
      </c>
      <c r="B266" s="10" t="s">
        <v>178</v>
      </c>
      <c r="C266" s="10" t="s">
        <v>337</v>
      </c>
      <c r="D266" s="10"/>
      <c r="E266" s="46" t="s">
        <v>338</v>
      </c>
      <c r="F266" s="7">
        <f>F267+F274+F286</f>
        <v>280</v>
      </c>
      <c r="G266" s="7">
        <f>G267+G274+G286</f>
        <v>400</v>
      </c>
      <c r="H266" s="7">
        <f>H267+H274+H286</f>
        <v>400</v>
      </c>
    </row>
    <row r="267" spans="1:8" ht="41.25" customHeight="1">
      <c r="A267" s="10" t="s">
        <v>147</v>
      </c>
      <c r="B267" s="10" t="s">
        <v>178</v>
      </c>
      <c r="C267" s="10" t="s">
        <v>680</v>
      </c>
      <c r="D267" s="10"/>
      <c r="E267" s="59" t="s">
        <v>682</v>
      </c>
      <c r="F267" s="7">
        <f aca="true" t="shared" si="42" ref="F267:H272">F268</f>
        <v>210</v>
      </c>
      <c r="G267" s="7">
        <f t="shared" si="42"/>
        <v>210</v>
      </c>
      <c r="H267" s="7">
        <f t="shared" si="42"/>
        <v>210</v>
      </c>
    </row>
    <row r="268" spans="1:8" ht="12.75">
      <c r="A268" s="10" t="s">
        <v>147</v>
      </c>
      <c r="B268" s="10" t="s">
        <v>178</v>
      </c>
      <c r="C268" s="10" t="s">
        <v>681</v>
      </c>
      <c r="D268" s="10"/>
      <c r="E268" s="46" t="s">
        <v>372</v>
      </c>
      <c r="F268" s="7">
        <f t="shared" si="42"/>
        <v>210</v>
      </c>
      <c r="G268" s="7">
        <f t="shared" si="42"/>
        <v>210</v>
      </c>
      <c r="H268" s="7">
        <f t="shared" si="42"/>
        <v>210</v>
      </c>
    </row>
    <row r="269" spans="1:8" ht="22.5">
      <c r="A269" s="10" t="s">
        <v>147</v>
      </c>
      <c r="B269" s="10" t="s">
        <v>178</v>
      </c>
      <c r="C269" s="10" t="s">
        <v>508</v>
      </c>
      <c r="D269" s="10"/>
      <c r="E269" s="46" t="s">
        <v>509</v>
      </c>
      <c r="F269" s="7">
        <f t="shared" si="42"/>
        <v>210</v>
      </c>
      <c r="G269" s="7">
        <f t="shared" si="42"/>
        <v>210</v>
      </c>
      <c r="H269" s="7">
        <f t="shared" si="42"/>
        <v>210</v>
      </c>
    </row>
    <row r="270" spans="1:8" ht="22.5">
      <c r="A270" s="10" t="s">
        <v>147</v>
      </c>
      <c r="B270" s="10" t="s">
        <v>178</v>
      </c>
      <c r="C270" s="10" t="s">
        <v>510</v>
      </c>
      <c r="D270" s="10"/>
      <c r="E270" s="46" t="s">
        <v>225</v>
      </c>
      <c r="F270" s="7">
        <f t="shared" si="42"/>
        <v>210</v>
      </c>
      <c r="G270" s="7">
        <f t="shared" si="42"/>
        <v>210</v>
      </c>
      <c r="H270" s="7">
        <f t="shared" si="42"/>
        <v>210</v>
      </c>
    </row>
    <row r="271" spans="1:8" ht="22.5">
      <c r="A271" s="10" t="s">
        <v>147</v>
      </c>
      <c r="B271" s="10" t="s">
        <v>178</v>
      </c>
      <c r="C271" s="10" t="s">
        <v>510</v>
      </c>
      <c r="D271" s="10" t="s">
        <v>279</v>
      </c>
      <c r="E271" s="46" t="s">
        <v>292</v>
      </c>
      <c r="F271" s="7">
        <f t="shared" si="42"/>
        <v>210</v>
      </c>
      <c r="G271" s="7">
        <f t="shared" si="42"/>
        <v>210</v>
      </c>
      <c r="H271" s="7">
        <f t="shared" si="42"/>
        <v>210</v>
      </c>
    </row>
    <row r="272" spans="1:8" ht="22.5">
      <c r="A272" s="10" t="s">
        <v>147</v>
      </c>
      <c r="B272" s="10" t="s">
        <v>178</v>
      </c>
      <c r="C272" s="10" t="s">
        <v>510</v>
      </c>
      <c r="D272" s="10" t="s">
        <v>278</v>
      </c>
      <c r="E272" s="46" t="s">
        <v>293</v>
      </c>
      <c r="F272" s="7">
        <f t="shared" si="42"/>
        <v>210</v>
      </c>
      <c r="G272" s="7">
        <f t="shared" si="42"/>
        <v>210</v>
      </c>
      <c r="H272" s="7">
        <f t="shared" si="42"/>
        <v>210</v>
      </c>
    </row>
    <row r="273" spans="1:9" ht="22.5">
      <c r="A273" s="10" t="s">
        <v>147</v>
      </c>
      <c r="B273" s="10" t="s">
        <v>178</v>
      </c>
      <c r="C273" s="10" t="s">
        <v>510</v>
      </c>
      <c r="D273" s="10" t="s">
        <v>244</v>
      </c>
      <c r="E273" s="46" t="s">
        <v>610</v>
      </c>
      <c r="F273" s="7">
        <f>210+100-100</f>
        <v>210</v>
      </c>
      <c r="G273" s="109">
        <v>210</v>
      </c>
      <c r="H273" s="103">
        <v>210</v>
      </c>
      <c r="I273">
        <v>-100</v>
      </c>
    </row>
    <row r="274" spans="1:8" ht="22.5">
      <c r="A274" s="10" t="s">
        <v>147</v>
      </c>
      <c r="B274" s="10" t="s">
        <v>178</v>
      </c>
      <c r="C274" s="10" t="s">
        <v>86</v>
      </c>
      <c r="D274" s="10"/>
      <c r="E274" s="57" t="s">
        <v>82</v>
      </c>
      <c r="F274" s="7">
        <f>F275</f>
        <v>50</v>
      </c>
      <c r="G274" s="7">
        <f>G275</f>
        <v>150</v>
      </c>
      <c r="H274" s="7">
        <f>H275</f>
        <v>150</v>
      </c>
    </row>
    <row r="275" spans="1:8" ht="12.75">
      <c r="A275" s="10" t="s">
        <v>147</v>
      </c>
      <c r="B275" s="10" t="s">
        <v>178</v>
      </c>
      <c r="C275" s="10" t="s">
        <v>83</v>
      </c>
      <c r="D275" s="10"/>
      <c r="E275" s="46" t="s">
        <v>372</v>
      </c>
      <c r="F275" s="7">
        <f>F276+F281</f>
        <v>50</v>
      </c>
      <c r="G275" s="7">
        <f>G276+G281</f>
        <v>150</v>
      </c>
      <c r="H275" s="7">
        <f>H276+H281</f>
        <v>150</v>
      </c>
    </row>
    <row r="276" spans="1:8" ht="33.75">
      <c r="A276" s="10" t="s">
        <v>147</v>
      </c>
      <c r="B276" s="10" t="s">
        <v>178</v>
      </c>
      <c r="C276" s="10" t="s">
        <v>517</v>
      </c>
      <c r="D276" s="10"/>
      <c r="E276" s="46" t="s">
        <v>525</v>
      </c>
      <c r="F276" s="7">
        <f>F277</f>
        <v>0</v>
      </c>
      <c r="G276" s="7">
        <f aca="true" t="shared" si="43" ref="G276:H279">G277</f>
        <v>100</v>
      </c>
      <c r="H276" s="7">
        <f t="shared" si="43"/>
        <v>100</v>
      </c>
    </row>
    <row r="277" spans="1:8" ht="22.5">
      <c r="A277" s="10" t="s">
        <v>147</v>
      </c>
      <c r="B277" s="10" t="s">
        <v>178</v>
      </c>
      <c r="C277" s="10" t="s">
        <v>524</v>
      </c>
      <c r="D277" s="10"/>
      <c r="E277" s="46" t="s">
        <v>526</v>
      </c>
      <c r="F277" s="7">
        <f>F278</f>
        <v>0</v>
      </c>
      <c r="G277" s="7">
        <f t="shared" si="43"/>
        <v>100</v>
      </c>
      <c r="H277" s="7">
        <f t="shared" si="43"/>
        <v>100</v>
      </c>
    </row>
    <row r="278" spans="1:8" ht="22.5">
      <c r="A278" s="10" t="s">
        <v>147</v>
      </c>
      <c r="B278" s="10" t="s">
        <v>178</v>
      </c>
      <c r="C278" s="10" t="s">
        <v>524</v>
      </c>
      <c r="D278" s="10" t="s">
        <v>279</v>
      </c>
      <c r="E278" s="46" t="s">
        <v>292</v>
      </c>
      <c r="F278" s="7">
        <f>F279</f>
        <v>0</v>
      </c>
      <c r="G278" s="7">
        <f t="shared" si="43"/>
        <v>100</v>
      </c>
      <c r="H278" s="7">
        <f t="shared" si="43"/>
        <v>100</v>
      </c>
    </row>
    <row r="279" spans="1:8" ht="22.5">
      <c r="A279" s="10" t="s">
        <v>147</v>
      </c>
      <c r="B279" s="10" t="s">
        <v>178</v>
      </c>
      <c r="C279" s="10" t="s">
        <v>524</v>
      </c>
      <c r="D279" s="10" t="s">
        <v>278</v>
      </c>
      <c r="E279" s="46" t="s">
        <v>293</v>
      </c>
      <c r="F279" s="7">
        <f>F280</f>
        <v>0</v>
      </c>
      <c r="G279" s="7">
        <f t="shared" si="43"/>
        <v>100</v>
      </c>
      <c r="H279" s="7">
        <f t="shared" si="43"/>
        <v>100</v>
      </c>
    </row>
    <row r="280" spans="1:8" ht="22.5">
      <c r="A280" s="10" t="s">
        <v>147</v>
      </c>
      <c r="B280" s="10" t="s">
        <v>178</v>
      </c>
      <c r="C280" s="10" t="s">
        <v>524</v>
      </c>
      <c r="D280" s="10" t="s">
        <v>244</v>
      </c>
      <c r="E280" s="46" t="s">
        <v>610</v>
      </c>
      <c r="F280" s="7">
        <f>100-100</f>
        <v>0</v>
      </c>
      <c r="G280" s="7">
        <v>100</v>
      </c>
      <c r="H280" s="7">
        <v>100</v>
      </c>
    </row>
    <row r="281" spans="1:8" ht="33.75">
      <c r="A281" s="10" t="s">
        <v>147</v>
      </c>
      <c r="B281" s="10" t="s">
        <v>178</v>
      </c>
      <c r="C281" s="10" t="s">
        <v>529</v>
      </c>
      <c r="D281" s="10"/>
      <c r="E281" s="46" t="s">
        <v>528</v>
      </c>
      <c r="F281" s="7">
        <f>F282</f>
        <v>50</v>
      </c>
      <c r="G281" s="7">
        <f aca="true" t="shared" si="44" ref="G281:H284">G282</f>
        <v>50</v>
      </c>
      <c r="H281" s="7">
        <f t="shared" si="44"/>
        <v>50</v>
      </c>
    </row>
    <row r="282" spans="1:8" ht="33.75">
      <c r="A282" s="10" t="s">
        <v>147</v>
      </c>
      <c r="B282" s="10" t="s">
        <v>178</v>
      </c>
      <c r="C282" s="10" t="s">
        <v>530</v>
      </c>
      <c r="D282" s="10"/>
      <c r="E282" s="46" t="s">
        <v>527</v>
      </c>
      <c r="F282" s="7">
        <f>F283</f>
        <v>50</v>
      </c>
      <c r="G282" s="7">
        <f t="shared" si="44"/>
        <v>50</v>
      </c>
      <c r="H282" s="7">
        <f t="shared" si="44"/>
        <v>50</v>
      </c>
    </row>
    <row r="283" spans="1:8" ht="22.5">
      <c r="A283" s="10" t="s">
        <v>147</v>
      </c>
      <c r="B283" s="10" t="s">
        <v>178</v>
      </c>
      <c r="C283" s="10" t="s">
        <v>530</v>
      </c>
      <c r="D283" s="10" t="s">
        <v>279</v>
      </c>
      <c r="E283" s="46" t="s">
        <v>292</v>
      </c>
      <c r="F283" s="7">
        <f>F284</f>
        <v>50</v>
      </c>
      <c r="G283" s="7">
        <f t="shared" si="44"/>
        <v>50</v>
      </c>
      <c r="H283" s="7">
        <f t="shared" si="44"/>
        <v>50</v>
      </c>
    </row>
    <row r="284" spans="1:8" ht="22.5">
      <c r="A284" s="10" t="s">
        <v>147</v>
      </c>
      <c r="B284" s="10" t="s">
        <v>178</v>
      </c>
      <c r="C284" s="10" t="s">
        <v>530</v>
      </c>
      <c r="D284" s="10" t="s">
        <v>278</v>
      </c>
      <c r="E284" s="46" t="s">
        <v>293</v>
      </c>
      <c r="F284" s="7">
        <f>F285</f>
        <v>50</v>
      </c>
      <c r="G284" s="7">
        <f t="shared" si="44"/>
        <v>50</v>
      </c>
      <c r="H284" s="7">
        <f t="shared" si="44"/>
        <v>50</v>
      </c>
    </row>
    <row r="285" spans="1:8" ht="22.5">
      <c r="A285" s="10" t="s">
        <v>147</v>
      </c>
      <c r="B285" s="10" t="s">
        <v>178</v>
      </c>
      <c r="C285" s="10" t="s">
        <v>530</v>
      </c>
      <c r="D285" s="10" t="s">
        <v>244</v>
      </c>
      <c r="E285" s="46" t="s">
        <v>610</v>
      </c>
      <c r="F285" s="7">
        <v>50</v>
      </c>
      <c r="G285" s="109">
        <v>50</v>
      </c>
      <c r="H285" s="103">
        <v>50</v>
      </c>
    </row>
    <row r="286" spans="1:8" ht="22.5">
      <c r="A286" s="10" t="s">
        <v>147</v>
      </c>
      <c r="B286" s="10" t="s">
        <v>178</v>
      </c>
      <c r="C286" s="10" t="s">
        <v>683</v>
      </c>
      <c r="D286" s="10"/>
      <c r="E286" s="59" t="s">
        <v>84</v>
      </c>
      <c r="F286" s="6">
        <f aca="true" t="shared" si="45" ref="F286:H291">F287</f>
        <v>20</v>
      </c>
      <c r="G286" s="6">
        <f t="shared" si="45"/>
        <v>40</v>
      </c>
      <c r="H286" s="6">
        <f t="shared" si="45"/>
        <v>40</v>
      </c>
    </row>
    <row r="287" spans="1:8" ht="12.75">
      <c r="A287" s="10" t="s">
        <v>147</v>
      </c>
      <c r="B287" s="10" t="s">
        <v>178</v>
      </c>
      <c r="C287" s="10" t="s">
        <v>686</v>
      </c>
      <c r="D287" s="27"/>
      <c r="E287" s="45" t="s">
        <v>679</v>
      </c>
      <c r="F287" s="6">
        <f t="shared" si="45"/>
        <v>20</v>
      </c>
      <c r="G287" s="6">
        <f t="shared" si="45"/>
        <v>40</v>
      </c>
      <c r="H287" s="6">
        <f t="shared" si="45"/>
        <v>40</v>
      </c>
    </row>
    <row r="288" spans="1:8" ht="22.5">
      <c r="A288" s="10" t="s">
        <v>147</v>
      </c>
      <c r="B288" s="10" t="s">
        <v>178</v>
      </c>
      <c r="C288" s="10" t="s">
        <v>515</v>
      </c>
      <c r="D288" s="27"/>
      <c r="E288" s="45" t="s">
        <v>513</v>
      </c>
      <c r="F288" s="6">
        <f t="shared" si="45"/>
        <v>20</v>
      </c>
      <c r="G288" s="6">
        <f t="shared" si="45"/>
        <v>40</v>
      </c>
      <c r="H288" s="6">
        <f t="shared" si="45"/>
        <v>40</v>
      </c>
    </row>
    <row r="289" spans="1:8" ht="22.5">
      <c r="A289" s="10" t="s">
        <v>147</v>
      </c>
      <c r="B289" s="10" t="s">
        <v>178</v>
      </c>
      <c r="C289" s="10" t="s">
        <v>516</v>
      </c>
      <c r="D289" s="27"/>
      <c r="E289" s="45" t="s">
        <v>514</v>
      </c>
      <c r="F289" s="6">
        <f t="shared" si="45"/>
        <v>20</v>
      </c>
      <c r="G289" s="6">
        <f t="shared" si="45"/>
        <v>40</v>
      </c>
      <c r="H289" s="6">
        <f t="shared" si="45"/>
        <v>40</v>
      </c>
    </row>
    <row r="290" spans="1:8" s="9" customFormat="1" ht="12.75">
      <c r="A290" s="10" t="s">
        <v>147</v>
      </c>
      <c r="B290" s="10" t="s">
        <v>178</v>
      </c>
      <c r="C290" s="10" t="s">
        <v>516</v>
      </c>
      <c r="D290" s="27" t="s">
        <v>334</v>
      </c>
      <c r="E290" s="45" t="s">
        <v>381</v>
      </c>
      <c r="F290" s="6">
        <f t="shared" si="45"/>
        <v>20</v>
      </c>
      <c r="G290" s="6">
        <f t="shared" si="45"/>
        <v>40</v>
      </c>
      <c r="H290" s="6">
        <f t="shared" si="45"/>
        <v>40</v>
      </c>
    </row>
    <row r="291" spans="1:8" s="9" customFormat="1" ht="12.75">
      <c r="A291" s="10" t="s">
        <v>147</v>
      </c>
      <c r="B291" s="10" t="s">
        <v>178</v>
      </c>
      <c r="C291" s="10" t="s">
        <v>516</v>
      </c>
      <c r="D291" s="27" t="s">
        <v>336</v>
      </c>
      <c r="E291" s="45" t="s">
        <v>382</v>
      </c>
      <c r="F291" s="6">
        <f t="shared" si="45"/>
        <v>20</v>
      </c>
      <c r="G291" s="6">
        <f t="shared" si="45"/>
        <v>40</v>
      </c>
      <c r="H291" s="6">
        <f t="shared" si="45"/>
        <v>40</v>
      </c>
    </row>
    <row r="292" spans="1:9" ht="22.5">
      <c r="A292" s="27" t="s">
        <v>147</v>
      </c>
      <c r="B292" s="27" t="s">
        <v>178</v>
      </c>
      <c r="C292" s="10" t="s">
        <v>516</v>
      </c>
      <c r="D292" s="27" t="s">
        <v>246</v>
      </c>
      <c r="E292" s="45" t="s">
        <v>614</v>
      </c>
      <c r="F292" s="6">
        <f>40-20</f>
        <v>20</v>
      </c>
      <c r="G292" s="107">
        <v>40</v>
      </c>
      <c r="H292" s="103">
        <v>40</v>
      </c>
      <c r="I292">
        <v>-20</v>
      </c>
    </row>
    <row r="293" spans="1:8" ht="12.75">
      <c r="A293" s="73" t="s">
        <v>147</v>
      </c>
      <c r="B293" s="73" t="s">
        <v>233</v>
      </c>
      <c r="C293" s="26"/>
      <c r="D293" s="73"/>
      <c r="E293" s="47" t="s">
        <v>235</v>
      </c>
      <c r="F293" s="42">
        <f aca="true" t="shared" si="46" ref="F293:H294">F294</f>
        <v>3106.45</v>
      </c>
      <c r="G293" s="42">
        <f t="shared" si="46"/>
        <v>1242.6</v>
      </c>
      <c r="H293" s="42">
        <f t="shared" si="46"/>
        <v>3106.3999999999996</v>
      </c>
    </row>
    <row r="294" spans="1:8" ht="22.5">
      <c r="A294" s="27" t="s">
        <v>147</v>
      </c>
      <c r="B294" s="27" t="s">
        <v>233</v>
      </c>
      <c r="C294" s="10" t="s">
        <v>337</v>
      </c>
      <c r="D294" s="27"/>
      <c r="E294" s="46" t="s">
        <v>338</v>
      </c>
      <c r="F294" s="6">
        <f t="shared" si="46"/>
        <v>3106.45</v>
      </c>
      <c r="G294" s="6">
        <f t="shared" si="46"/>
        <v>1242.6</v>
      </c>
      <c r="H294" s="6">
        <f t="shared" si="46"/>
        <v>3106.3999999999996</v>
      </c>
    </row>
    <row r="295" spans="1:8" ht="22.5">
      <c r="A295" s="27" t="s">
        <v>147</v>
      </c>
      <c r="B295" s="27" t="s">
        <v>233</v>
      </c>
      <c r="C295" s="10" t="s">
        <v>531</v>
      </c>
      <c r="D295" s="27"/>
      <c r="E295" s="59" t="s">
        <v>544</v>
      </c>
      <c r="F295" s="6">
        <f>F296+F301+F306</f>
        <v>3106.45</v>
      </c>
      <c r="G295" s="6">
        <f>G296+G301+G306</f>
        <v>1242.6</v>
      </c>
      <c r="H295" s="6">
        <f>H296+H301+H306</f>
        <v>3106.3999999999996</v>
      </c>
    </row>
    <row r="296" spans="1:8" ht="22.5">
      <c r="A296" s="27" t="s">
        <v>147</v>
      </c>
      <c r="B296" s="27" t="s">
        <v>233</v>
      </c>
      <c r="C296" s="10" t="s">
        <v>97</v>
      </c>
      <c r="D296" s="27"/>
      <c r="E296" s="45" t="s">
        <v>96</v>
      </c>
      <c r="F296" s="6">
        <f>F297</f>
        <v>0</v>
      </c>
      <c r="G296" s="6">
        <f aca="true" t="shared" si="47" ref="G296:H299">G297</f>
        <v>621.3</v>
      </c>
      <c r="H296" s="6">
        <f t="shared" si="47"/>
        <v>2485.1</v>
      </c>
    </row>
    <row r="297" spans="1:8" ht="33.75">
      <c r="A297" s="27" t="s">
        <v>147</v>
      </c>
      <c r="B297" s="27" t="s">
        <v>233</v>
      </c>
      <c r="C297" s="10" t="s">
        <v>98</v>
      </c>
      <c r="D297" s="27"/>
      <c r="E297" s="45" t="s">
        <v>99</v>
      </c>
      <c r="F297" s="6">
        <f>F298</f>
        <v>0</v>
      </c>
      <c r="G297" s="6">
        <f t="shared" si="47"/>
        <v>621.3</v>
      </c>
      <c r="H297" s="6">
        <f t="shared" si="47"/>
        <v>2485.1</v>
      </c>
    </row>
    <row r="298" spans="1:8" ht="12.75">
      <c r="A298" s="27" t="s">
        <v>147</v>
      </c>
      <c r="B298" s="27" t="s">
        <v>233</v>
      </c>
      <c r="C298" s="10" t="s">
        <v>98</v>
      </c>
      <c r="D298" s="10" t="s">
        <v>334</v>
      </c>
      <c r="E298" s="45" t="s">
        <v>381</v>
      </c>
      <c r="F298" s="6">
        <f>F299</f>
        <v>0</v>
      </c>
      <c r="G298" s="6">
        <f t="shared" si="47"/>
        <v>621.3</v>
      </c>
      <c r="H298" s="6">
        <f t="shared" si="47"/>
        <v>2485.1</v>
      </c>
    </row>
    <row r="299" spans="1:8" ht="22.5">
      <c r="A299" s="27" t="s">
        <v>147</v>
      </c>
      <c r="B299" s="27" t="s">
        <v>233</v>
      </c>
      <c r="C299" s="10" t="s">
        <v>98</v>
      </c>
      <c r="D299" s="10" t="s">
        <v>335</v>
      </c>
      <c r="E299" s="45" t="s">
        <v>385</v>
      </c>
      <c r="F299" s="6">
        <f>F300</f>
        <v>0</v>
      </c>
      <c r="G299" s="6">
        <f t="shared" si="47"/>
        <v>621.3</v>
      </c>
      <c r="H299" s="6">
        <f t="shared" si="47"/>
        <v>2485.1</v>
      </c>
    </row>
    <row r="300" spans="1:8" ht="12.75">
      <c r="A300" s="27" t="s">
        <v>147</v>
      </c>
      <c r="B300" s="27" t="s">
        <v>233</v>
      </c>
      <c r="C300" s="10" t="s">
        <v>98</v>
      </c>
      <c r="D300" s="10" t="s">
        <v>236</v>
      </c>
      <c r="E300" s="45" t="s">
        <v>237</v>
      </c>
      <c r="F300" s="6">
        <v>0</v>
      </c>
      <c r="G300" s="6">
        <v>621.3</v>
      </c>
      <c r="H300" s="6">
        <v>2485.1</v>
      </c>
    </row>
    <row r="301" spans="1:8" ht="22.5">
      <c r="A301" s="27" t="s">
        <v>147</v>
      </c>
      <c r="B301" s="27" t="s">
        <v>233</v>
      </c>
      <c r="C301" s="10" t="s">
        <v>532</v>
      </c>
      <c r="D301" s="27"/>
      <c r="E301" s="45" t="s">
        <v>368</v>
      </c>
      <c r="F301" s="6">
        <f aca="true" t="shared" si="48" ref="F301:H304">F302</f>
        <v>0</v>
      </c>
      <c r="G301" s="6">
        <f t="shared" si="48"/>
        <v>0</v>
      </c>
      <c r="H301" s="6">
        <f t="shared" si="48"/>
        <v>0</v>
      </c>
    </row>
    <row r="302" spans="1:8" ht="45">
      <c r="A302" s="27" t="s">
        <v>147</v>
      </c>
      <c r="B302" s="27" t="s">
        <v>233</v>
      </c>
      <c r="C302" s="10" t="s">
        <v>650</v>
      </c>
      <c r="D302" s="27"/>
      <c r="E302" s="45" t="s">
        <v>43</v>
      </c>
      <c r="F302" s="6">
        <f>F303</f>
        <v>0</v>
      </c>
      <c r="G302" s="6">
        <f>G303</f>
        <v>0</v>
      </c>
      <c r="H302" s="6">
        <f>H303</f>
        <v>0</v>
      </c>
    </row>
    <row r="303" spans="1:8" ht="12.75">
      <c r="A303" s="27" t="s">
        <v>147</v>
      </c>
      <c r="B303" s="27" t="s">
        <v>233</v>
      </c>
      <c r="C303" s="10" t="s">
        <v>650</v>
      </c>
      <c r="D303" s="10" t="s">
        <v>334</v>
      </c>
      <c r="E303" s="45" t="s">
        <v>381</v>
      </c>
      <c r="F303" s="6">
        <f t="shared" si="48"/>
        <v>0</v>
      </c>
      <c r="G303" s="6">
        <f t="shared" si="48"/>
        <v>0</v>
      </c>
      <c r="H303" s="6">
        <f t="shared" si="48"/>
        <v>0</v>
      </c>
    </row>
    <row r="304" spans="1:8" ht="22.5">
      <c r="A304" s="27" t="s">
        <v>147</v>
      </c>
      <c r="B304" s="27" t="s">
        <v>233</v>
      </c>
      <c r="C304" s="10" t="s">
        <v>650</v>
      </c>
      <c r="D304" s="10" t="s">
        <v>335</v>
      </c>
      <c r="E304" s="45" t="s">
        <v>385</v>
      </c>
      <c r="F304" s="6">
        <f t="shared" si="48"/>
        <v>0</v>
      </c>
      <c r="G304" s="6">
        <f t="shared" si="48"/>
        <v>0</v>
      </c>
      <c r="H304" s="6">
        <f t="shared" si="48"/>
        <v>0</v>
      </c>
    </row>
    <row r="305" spans="1:8" ht="12.75">
      <c r="A305" s="27" t="s">
        <v>147</v>
      </c>
      <c r="B305" s="27" t="s">
        <v>233</v>
      </c>
      <c r="C305" s="10" t="s">
        <v>650</v>
      </c>
      <c r="D305" s="10" t="s">
        <v>236</v>
      </c>
      <c r="E305" s="45" t="s">
        <v>237</v>
      </c>
      <c r="F305" s="6">
        <v>0</v>
      </c>
      <c r="G305" s="107">
        <v>0</v>
      </c>
      <c r="H305" s="103">
        <v>0</v>
      </c>
    </row>
    <row r="306" spans="1:8" ht="22.5">
      <c r="A306" s="27" t="s">
        <v>147</v>
      </c>
      <c r="B306" s="27" t="s">
        <v>233</v>
      </c>
      <c r="C306" s="10" t="s">
        <v>650</v>
      </c>
      <c r="D306" s="10" t="s">
        <v>518</v>
      </c>
      <c r="E306" s="45" t="s">
        <v>523</v>
      </c>
      <c r="F306" s="6">
        <f aca="true" t="shared" si="49" ref="F306:H307">F307</f>
        <v>3106.45</v>
      </c>
      <c r="G306" s="6">
        <f t="shared" si="49"/>
        <v>621.3</v>
      </c>
      <c r="H306" s="6">
        <f t="shared" si="49"/>
        <v>621.3</v>
      </c>
    </row>
    <row r="307" spans="1:8" ht="12.75">
      <c r="A307" s="27" t="s">
        <v>147</v>
      </c>
      <c r="B307" s="27" t="s">
        <v>233</v>
      </c>
      <c r="C307" s="10" t="s">
        <v>650</v>
      </c>
      <c r="D307" s="10" t="s">
        <v>519</v>
      </c>
      <c r="E307" s="45" t="s">
        <v>520</v>
      </c>
      <c r="F307" s="6">
        <f t="shared" si="49"/>
        <v>3106.45</v>
      </c>
      <c r="G307" s="6">
        <f t="shared" si="49"/>
        <v>621.3</v>
      </c>
      <c r="H307" s="6">
        <f t="shared" si="49"/>
        <v>621.3</v>
      </c>
    </row>
    <row r="308" spans="1:8" ht="22.5">
      <c r="A308" s="27" t="s">
        <v>147</v>
      </c>
      <c r="B308" s="27" t="s">
        <v>233</v>
      </c>
      <c r="C308" s="10" t="s">
        <v>650</v>
      </c>
      <c r="D308" s="10" t="s">
        <v>521</v>
      </c>
      <c r="E308" s="45" t="s">
        <v>522</v>
      </c>
      <c r="F308" s="6">
        <v>3106.45</v>
      </c>
      <c r="G308" s="107">
        <v>621.3</v>
      </c>
      <c r="H308" s="103">
        <v>621.3</v>
      </c>
    </row>
    <row r="309" spans="1:8" s="5" customFormat="1" ht="12.75">
      <c r="A309" s="26" t="s">
        <v>147</v>
      </c>
      <c r="B309" s="26" t="s">
        <v>216</v>
      </c>
      <c r="C309" s="26"/>
      <c r="D309" s="26"/>
      <c r="E309" s="44" t="s">
        <v>217</v>
      </c>
      <c r="F309" s="14">
        <f aca="true" t="shared" si="50" ref="F309:H316">F310</f>
        <v>1868.588</v>
      </c>
      <c r="G309" s="14">
        <f t="shared" si="50"/>
        <v>1000</v>
      </c>
      <c r="H309" s="14">
        <f t="shared" si="50"/>
        <v>1000</v>
      </c>
    </row>
    <row r="310" spans="1:8" s="5" customFormat="1" ht="12.75">
      <c r="A310" s="26" t="s">
        <v>147</v>
      </c>
      <c r="B310" s="26" t="s">
        <v>250</v>
      </c>
      <c r="C310" s="26"/>
      <c r="D310" s="26"/>
      <c r="E310" s="44" t="s">
        <v>251</v>
      </c>
      <c r="F310" s="14">
        <f t="shared" si="50"/>
        <v>1868.588</v>
      </c>
      <c r="G310" s="14">
        <f t="shared" si="50"/>
        <v>1000</v>
      </c>
      <c r="H310" s="14">
        <f t="shared" si="50"/>
        <v>1000</v>
      </c>
    </row>
    <row r="311" spans="1:8" ht="22.5">
      <c r="A311" s="10" t="s">
        <v>147</v>
      </c>
      <c r="B311" s="10" t="s">
        <v>250</v>
      </c>
      <c r="C311" s="10" t="s">
        <v>326</v>
      </c>
      <c r="D311" s="10"/>
      <c r="E311" s="46" t="s">
        <v>327</v>
      </c>
      <c r="F311" s="7">
        <f t="shared" si="50"/>
        <v>1868.588</v>
      </c>
      <c r="G311" s="7">
        <f t="shared" si="50"/>
        <v>1000</v>
      </c>
      <c r="H311" s="7">
        <f t="shared" si="50"/>
        <v>1000</v>
      </c>
    </row>
    <row r="312" spans="1:8" ht="22.5">
      <c r="A312" s="10" t="s">
        <v>147</v>
      </c>
      <c r="B312" s="10" t="s">
        <v>250</v>
      </c>
      <c r="C312" s="10" t="s">
        <v>380</v>
      </c>
      <c r="D312" s="27"/>
      <c r="E312" s="57" t="s">
        <v>36</v>
      </c>
      <c r="F312" s="7">
        <f>F313+F318</f>
        <v>1868.588</v>
      </c>
      <c r="G312" s="7">
        <f>G313+G318</f>
        <v>1000</v>
      </c>
      <c r="H312" s="7">
        <f>H313+H318</f>
        <v>1000</v>
      </c>
    </row>
    <row r="313" spans="1:8" ht="22.5">
      <c r="A313" s="10" t="s">
        <v>147</v>
      </c>
      <c r="B313" s="10" t="s">
        <v>250</v>
      </c>
      <c r="C313" s="10" t="s">
        <v>588</v>
      </c>
      <c r="D313" s="27"/>
      <c r="E313" s="46" t="s">
        <v>600</v>
      </c>
      <c r="F313" s="7">
        <f>F314</f>
        <v>800</v>
      </c>
      <c r="G313" s="7">
        <f t="shared" si="50"/>
        <v>1000</v>
      </c>
      <c r="H313" s="7">
        <f t="shared" si="50"/>
        <v>1000</v>
      </c>
    </row>
    <row r="314" spans="1:8" ht="45">
      <c r="A314" s="10" t="s">
        <v>147</v>
      </c>
      <c r="B314" s="10" t="s">
        <v>250</v>
      </c>
      <c r="C314" s="10" t="s">
        <v>601</v>
      </c>
      <c r="D314" s="27"/>
      <c r="E314" s="45" t="s">
        <v>602</v>
      </c>
      <c r="F314" s="7">
        <f>F315</f>
        <v>800</v>
      </c>
      <c r="G314" s="7">
        <f t="shared" si="50"/>
        <v>1000</v>
      </c>
      <c r="H314" s="7">
        <f t="shared" si="50"/>
        <v>1000</v>
      </c>
    </row>
    <row r="315" spans="1:8" ht="22.5">
      <c r="A315" s="10" t="s">
        <v>147</v>
      </c>
      <c r="B315" s="10" t="s">
        <v>250</v>
      </c>
      <c r="C315" s="10" t="s">
        <v>603</v>
      </c>
      <c r="D315" s="27"/>
      <c r="E315" s="45" t="s">
        <v>604</v>
      </c>
      <c r="F315" s="7">
        <f>F316</f>
        <v>800</v>
      </c>
      <c r="G315" s="7">
        <f t="shared" si="50"/>
        <v>1000</v>
      </c>
      <c r="H315" s="7">
        <f t="shared" si="50"/>
        <v>1000</v>
      </c>
    </row>
    <row r="316" spans="1:8" ht="22.5">
      <c r="A316" s="10" t="s">
        <v>147</v>
      </c>
      <c r="B316" s="10" t="s">
        <v>250</v>
      </c>
      <c r="C316" s="10" t="s">
        <v>603</v>
      </c>
      <c r="D316" s="27" t="s">
        <v>315</v>
      </c>
      <c r="E316" s="45" t="s">
        <v>0</v>
      </c>
      <c r="F316" s="7">
        <f t="shared" si="50"/>
        <v>800</v>
      </c>
      <c r="G316" s="7">
        <f t="shared" si="50"/>
        <v>1000</v>
      </c>
      <c r="H316" s="7">
        <f t="shared" si="50"/>
        <v>1000</v>
      </c>
    </row>
    <row r="317" spans="1:8" ht="22.5">
      <c r="A317" s="27" t="s">
        <v>147</v>
      </c>
      <c r="B317" s="10" t="s">
        <v>250</v>
      </c>
      <c r="C317" s="10" t="s">
        <v>603</v>
      </c>
      <c r="D317" s="27" t="s">
        <v>249</v>
      </c>
      <c r="E317" s="45" t="s">
        <v>615</v>
      </c>
      <c r="F317" s="6">
        <f>1000+200-600+200</f>
        <v>800</v>
      </c>
      <c r="G317" s="107">
        <v>1000</v>
      </c>
      <c r="H317" s="103">
        <v>1000</v>
      </c>
    </row>
    <row r="318" spans="1:8" ht="22.5">
      <c r="A318" s="27" t="s">
        <v>147</v>
      </c>
      <c r="B318" s="10" t="s">
        <v>250</v>
      </c>
      <c r="C318" s="10" t="s">
        <v>282</v>
      </c>
      <c r="D318" s="27"/>
      <c r="E318" s="45" t="s">
        <v>368</v>
      </c>
      <c r="F318" s="6">
        <f>F319+F322</f>
        <v>1068.588</v>
      </c>
      <c r="G318" s="6">
        <f>G319+G322</f>
        <v>0</v>
      </c>
      <c r="H318" s="6">
        <f>H319+H322</f>
        <v>0</v>
      </c>
    </row>
    <row r="319" spans="1:8" ht="12.75">
      <c r="A319" s="27" t="s">
        <v>147</v>
      </c>
      <c r="B319" s="10" t="s">
        <v>250</v>
      </c>
      <c r="C319" s="10" t="s">
        <v>280</v>
      </c>
      <c r="D319" s="27"/>
      <c r="E319" s="45" t="s">
        <v>281</v>
      </c>
      <c r="F319" s="6">
        <f aca="true" t="shared" si="51" ref="F319:H320">F320</f>
        <v>1043.588</v>
      </c>
      <c r="G319" s="6">
        <f t="shared" si="51"/>
        <v>0</v>
      </c>
      <c r="H319" s="6">
        <f t="shared" si="51"/>
        <v>0</v>
      </c>
    </row>
    <row r="320" spans="1:8" ht="22.5">
      <c r="A320" s="27" t="s">
        <v>147</v>
      </c>
      <c r="B320" s="10" t="s">
        <v>250</v>
      </c>
      <c r="C320" s="10" t="s">
        <v>280</v>
      </c>
      <c r="D320" s="27" t="s">
        <v>315</v>
      </c>
      <c r="E320" s="45" t="s">
        <v>0</v>
      </c>
      <c r="F320" s="6">
        <f t="shared" si="51"/>
        <v>1043.588</v>
      </c>
      <c r="G320" s="6">
        <f t="shared" si="51"/>
        <v>0</v>
      </c>
      <c r="H320" s="6">
        <f t="shared" si="51"/>
        <v>0</v>
      </c>
    </row>
    <row r="321" spans="1:9" ht="22.5">
      <c r="A321" s="27" t="s">
        <v>147</v>
      </c>
      <c r="B321" s="10" t="s">
        <v>250</v>
      </c>
      <c r="C321" s="10" t="s">
        <v>280</v>
      </c>
      <c r="D321" s="27" t="s">
        <v>249</v>
      </c>
      <c r="E321" s="45" t="s">
        <v>615</v>
      </c>
      <c r="F321" s="6">
        <v>1043.588</v>
      </c>
      <c r="G321" s="107"/>
      <c r="H321" s="103"/>
      <c r="I321" s="161"/>
    </row>
    <row r="322" spans="1:9" ht="33.75">
      <c r="A322" s="27" t="s">
        <v>147</v>
      </c>
      <c r="B322" s="10" t="s">
        <v>250</v>
      </c>
      <c r="C322" s="10" t="s">
        <v>283</v>
      </c>
      <c r="D322" s="27"/>
      <c r="E322" s="45" t="s">
        <v>284</v>
      </c>
      <c r="F322" s="6">
        <f aca="true" t="shared" si="52" ref="F322:H323">F323</f>
        <v>25</v>
      </c>
      <c r="G322" s="6">
        <f t="shared" si="52"/>
        <v>0</v>
      </c>
      <c r="H322" s="6">
        <f t="shared" si="52"/>
        <v>0</v>
      </c>
      <c r="I322" s="161"/>
    </row>
    <row r="323" spans="1:9" ht="22.5">
      <c r="A323" s="27" t="s">
        <v>147</v>
      </c>
      <c r="B323" s="10" t="s">
        <v>250</v>
      </c>
      <c r="C323" s="10" t="s">
        <v>283</v>
      </c>
      <c r="D323" s="27" t="s">
        <v>315</v>
      </c>
      <c r="E323" s="45" t="s">
        <v>0</v>
      </c>
      <c r="F323" s="6">
        <f t="shared" si="52"/>
        <v>25</v>
      </c>
      <c r="G323" s="6">
        <f t="shared" si="52"/>
        <v>0</v>
      </c>
      <c r="H323" s="6">
        <f t="shared" si="52"/>
        <v>0</v>
      </c>
      <c r="I323" s="161"/>
    </row>
    <row r="324" spans="1:9" ht="22.5">
      <c r="A324" s="27" t="s">
        <v>147</v>
      </c>
      <c r="B324" s="10" t="s">
        <v>250</v>
      </c>
      <c r="C324" s="10" t="s">
        <v>283</v>
      </c>
      <c r="D324" s="27" t="s">
        <v>249</v>
      </c>
      <c r="E324" s="45" t="s">
        <v>615</v>
      </c>
      <c r="F324" s="6">
        <v>25</v>
      </c>
      <c r="G324" s="107"/>
      <c r="H324" s="103"/>
      <c r="I324" s="161"/>
    </row>
    <row r="325" spans="1:8" s="5" customFormat="1" ht="22.5">
      <c r="A325" s="26" t="s">
        <v>211</v>
      </c>
      <c r="B325" s="26"/>
      <c r="C325" s="26"/>
      <c r="D325" s="26"/>
      <c r="E325" s="47" t="s">
        <v>262</v>
      </c>
      <c r="F325" s="14">
        <f>F326+F390+F375</f>
        <v>15373.532</v>
      </c>
      <c r="G325" s="14">
        <f>G326+G390+G375</f>
        <v>9438.8</v>
      </c>
      <c r="H325" s="14">
        <f>H326+H390+H375</f>
        <v>9258.2</v>
      </c>
    </row>
    <row r="326" spans="1:8" s="5" customFormat="1" ht="12.75">
      <c r="A326" s="26" t="s">
        <v>211</v>
      </c>
      <c r="B326" s="26" t="s">
        <v>148</v>
      </c>
      <c r="C326" s="26"/>
      <c r="D326" s="26"/>
      <c r="E326" s="47" t="s">
        <v>157</v>
      </c>
      <c r="F326" s="14">
        <f>F327</f>
        <v>14201.532</v>
      </c>
      <c r="G326" s="14">
        <f>G327</f>
        <v>8100</v>
      </c>
      <c r="H326" s="14">
        <f>H327</f>
        <v>8008.5</v>
      </c>
    </row>
    <row r="327" spans="1:8" s="5" customFormat="1" ht="12.75">
      <c r="A327" s="26" t="s">
        <v>211</v>
      </c>
      <c r="B327" s="26" t="s">
        <v>213</v>
      </c>
      <c r="C327" s="26"/>
      <c r="D327" s="26"/>
      <c r="E327" s="44" t="s">
        <v>160</v>
      </c>
      <c r="F327" s="14">
        <f>F328+F363</f>
        <v>14201.532</v>
      </c>
      <c r="G327" s="14">
        <f>G328+G363</f>
        <v>8100</v>
      </c>
      <c r="H327" s="14">
        <f>H328+H363</f>
        <v>8008.5</v>
      </c>
    </row>
    <row r="328" spans="1:8" ht="22.5">
      <c r="A328" s="10" t="s">
        <v>211</v>
      </c>
      <c r="B328" s="10" t="s">
        <v>213</v>
      </c>
      <c r="C328" s="10" t="s">
        <v>326</v>
      </c>
      <c r="D328" s="10"/>
      <c r="E328" s="46" t="s">
        <v>327</v>
      </c>
      <c r="F328" s="7">
        <f>F329+F343</f>
        <v>9097.411</v>
      </c>
      <c r="G328" s="7">
        <f>G329+G343</f>
        <v>8100</v>
      </c>
      <c r="H328" s="7">
        <f>H329+H343</f>
        <v>8008.5</v>
      </c>
    </row>
    <row r="329" spans="1:8" ht="12.75">
      <c r="A329" s="10" t="s">
        <v>211</v>
      </c>
      <c r="B329" s="10" t="s">
        <v>213</v>
      </c>
      <c r="C329" s="10" t="s">
        <v>354</v>
      </c>
      <c r="D329" s="10"/>
      <c r="E329" s="59" t="s">
        <v>355</v>
      </c>
      <c r="F329" s="7">
        <f aca="true" t="shared" si="53" ref="F329:H330">F330</f>
        <v>4137.799999999999</v>
      </c>
      <c r="G329" s="7">
        <f t="shared" si="53"/>
        <v>4363</v>
      </c>
      <c r="H329" s="7">
        <f t="shared" si="53"/>
        <v>4271.5</v>
      </c>
    </row>
    <row r="330" spans="1:8" ht="12.75">
      <c r="A330" s="10" t="s">
        <v>211</v>
      </c>
      <c r="B330" s="10" t="s">
        <v>213</v>
      </c>
      <c r="C330" s="10" t="s">
        <v>356</v>
      </c>
      <c r="D330" s="10"/>
      <c r="E330" s="46" t="s">
        <v>357</v>
      </c>
      <c r="F330" s="7">
        <f t="shared" si="53"/>
        <v>4137.799999999999</v>
      </c>
      <c r="G330" s="7">
        <f t="shared" si="53"/>
        <v>4363</v>
      </c>
      <c r="H330" s="7">
        <f t="shared" si="53"/>
        <v>4271.5</v>
      </c>
    </row>
    <row r="331" spans="1:8" ht="22.5">
      <c r="A331" s="10" t="s">
        <v>211</v>
      </c>
      <c r="B331" s="10" t="s">
        <v>213</v>
      </c>
      <c r="C331" s="10" t="s">
        <v>1</v>
      </c>
      <c r="D331" s="10"/>
      <c r="E331" s="46" t="s">
        <v>25</v>
      </c>
      <c r="F331" s="7">
        <f>F332+F336+F339</f>
        <v>4137.799999999999</v>
      </c>
      <c r="G331" s="7">
        <f>G332+G336+G339</f>
        <v>4363</v>
      </c>
      <c r="H331" s="7">
        <f>H332+H336+H339</f>
        <v>4271.5</v>
      </c>
    </row>
    <row r="332" spans="1:8" ht="45">
      <c r="A332" s="10" t="s">
        <v>211</v>
      </c>
      <c r="B332" s="10" t="s">
        <v>213</v>
      </c>
      <c r="C332" s="10" t="s">
        <v>1</v>
      </c>
      <c r="D332" s="10" t="s">
        <v>272</v>
      </c>
      <c r="E332" s="46" t="s">
        <v>273</v>
      </c>
      <c r="F332" s="7">
        <f>F333</f>
        <v>3380.7999999999997</v>
      </c>
      <c r="G332" s="7">
        <f>G333</f>
        <v>3868</v>
      </c>
      <c r="H332" s="7">
        <f>H333</f>
        <v>3776.5</v>
      </c>
    </row>
    <row r="333" spans="1:8" ht="22.5">
      <c r="A333" s="10" t="s">
        <v>211</v>
      </c>
      <c r="B333" s="10" t="s">
        <v>213</v>
      </c>
      <c r="C333" s="10" t="s">
        <v>1</v>
      </c>
      <c r="D333" s="10" t="s">
        <v>294</v>
      </c>
      <c r="E333" s="46" t="s">
        <v>295</v>
      </c>
      <c r="F333" s="7">
        <f>F334+F335</f>
        <v>3380.7999999999997</v>
      </c>
      <c r="G333" s="7">
        <f>G334+G335</f>
        <v>3868</v>
      </c>
      <c r="H333" s="7">
        <f>H334+H335</f>
        <v>3776.5</v>
      </c>
    </row>
    <row r="334" spans="1:9" ht="22.5">
      <c r="A334" s="10" t="s">
        <v>211</v>
      </c>
      <c r="B334" s="10" t="s">
        <v>213</v>
      </c>
      <c r="C334" s="10" t="s">
        <v>1</v>
      </c>
      <c r="D334" s="10" t="s">
        <v>296</v>
      </c>
      <c r="E334" s="46" t="s">
        <v>608</v>
      </c>
      <c r="F334" s="7">
        <f>3795.2-215.4-159-74</f>
        <v>3346.7999999999997</v>
      </c>
      <c r="G334" s="7">
        <f>3795.2</f>
        <v>3795.2</v>
      </c>
      <c r="H334" s="7">
        <f>3795.2-91.5</f>
        <v>3703.7</v>
      </c>
      <c r="I334">
        <v>-74</v>
      </c>
    </row>
    <row r="335" spans="1:9" ht="22.5">
      <c r="A335" s="10" t="s">
        <v>211</v>
      </c>
      <c r="B335" s="10" t="s">
        <v>213</v>
      </c>
      <c r="C335" s="10" t="s">
        <v>1</v>
      </c>
      <c r="D335" s="10" t="s">
        <v>297</v>
      </c>
      <c r="E335" s="46" t="s">
        <v>609</v>
      </c>
      <c r="F335" s="7">
        <f>72.8-38.8</f>
        <v>34</v>
      </c>
      <c r="G335" s="7">
        <v>72.8</v>
      </c>
      <c r="H335" s="7">
        <v>72.8</v>
      </c>
      <c r="I335" s="163"/>
    </row>
    <row r="336" spans="1:8" ht="22.5">
      <c r="A336" s="10" t="s">
        <v>211</v>
      </c>
      <c r="B336" s="10" t="s">
        <v>213</v>
      </c>
      <c r="C336" s="10" t="s">
        <v>1</v>
      </c>
      <c r="D336" s="10" t="s">
        <v>279</v>
      </c>
      <c r="E336" s="46" t="s">
        <v>292</v>
      </c>
      <c r="F336" s="7">
        <f aca="true" t="shared" si="54" ref="F336:H337">F337</f>
        <v>738</v>
      </c>
      <c r="G336" s="7">
        <f t="shared" si="54"/>
        <v>485</v>
      </c>
      <c r="H336" s="7">
        <f t="shared" si="54"/>
        <v>485</v>
      </c>
    </row>
    <row r="337" spans="1:8" ht="22.5">
      <c r="A337" s="10" t="s">
        <v>211</v>
      </c>
      <c r="B337" s="10" t="s">
        <v>213</v>
      </c>
      <c r="C337" s="10" t="s">
        <v>1</v>
      </c>
      <c r="D337" s="10" t="s">
        <v>278</v>
      </c>
      <c r="E337" s="46" t="s">
        <v>293</v>
      </c>
      <c r="F337" s="7">
        <f t="shared" si="54"/>
        <v>738</v>
      </c>
      <c r="G337" s="7">
        <f t="shared" si="54"/>
        <v>485</v>
      </c>
      <c r="H337" s="7">
        <f t="shared" si="54"/>
        <v>485</v>
      </c>
    </row>
    <row r="338" spans="1:8" ht="22.5">
      <c r="A338" s="10" t="s">
        <v>211</v>
      </c>
      <c r="B338" s="10" t="s">
        <v>213</v>
      </c>
      <c r="C338" s="10" t="s">
        <v>1</v>
      </c>
      <c r="D338" s="10" t="s">
        <v>244</v>
      </c>
      <c r="E338" s="46" t="s">
        <v>610</v>
      </c>
      <c r="F338" s="7">
        <f>486.8+198.2+203-136.1-13.9</f>
        <v>738</v>
      </c>
      <c r="G338" s="7">
        <f>306.8+178.2</f>
        <v>485</v>
      </c>
      <c r="H338" s="7">
        <f>306.8+178.2</f>
        <v>485</v>
      </c>
    </row>
    <row r="339" spans="1:8" ht="12.75">
      <c r="A339" s="10" t="s">
        <v>211</v>
      </c>
      <c r="B339" s="10" t="s">
        <v>213</v>
      </c>
      <c r="C339" s="10" t="s">
        <v>1</v>
      </c>
      <c r="D339" s="10" t="s">
        <v>311</v>
      </c>
      <c r="E339" s="45" t="s">
        <v>312</v>
      </c>
      <c r="F339" s="7">
        <f>F340</f>
        <v>19</v>
      </c>
      <c r="G339" s="7">
        <f>G340</f>
        <v>10</v>
      </c>
      <c r="H339" s="7">
        <f>H340</f>
        <v>10</v>
      </c>
    </row>
    <row r="340" spans="1:8" ht="12.75">
      <c r="A340" s="10" t="s">
        <v>211</v>
      </c>
      <c r="B340" s="10" t="s">
        <v>213</v>
      </c>
      <c r="C340" s="10" t="s">
        <v>1</v>
      </c>
      <c r="D340" s="10" t="s">
        <v>313</v>
      </c>
      <c r="E340" s="45" t="s">
        <v>314</v>
      </c>
      <c r="F340" s="7">
        <f>F341+F342</f>
        <v>19</v>
      </c>
      <c r="G340" s="7">
        <f>G341+G342</f>
        <v>10</v>
      </c>
      <c r="H340" s="7">
        <f>H341+H342</f>
        <v>10</v>
      </c>
    </row>
    <row r="341" spans="1:9" ht="12.75">
      <c r="A341" s="10" t="s">
        <v>211</v>
      </c>
      <c r="B341" s="10" t="s">
        <v>213</v>
      </c>
      <c r="C341" s="10" t="s">
        <v>1</v>
      </c>
      <c r="D341" s="10" t="s">
        <v>258</v>
      </c>
      <c r="E341" s="45" t="s">
        <v>611</v>
      </c>
      <c r="F341" s="7">
        <f>10-2.792</f>
        <v>7.208</v>
      </c>
      <c r="G341" s="107">
        <v>10</v>
      </c>
      <c r="H341" s="103">
        <v>10</v>
      </c>
      <c r="I341">
        <v>-2.792</v>
      </c>
    </row>
    <row r="342" spans="1:9" ht="12.75">
      <c r="A342" s="10" t="s">
        <v>211</v>
      </c>
      <c r="B342" s="10" t="s">
        <v>213</v>
      </c>
      <c r="C342" s="10" t="s">
        <v>1</v>
      </c>
      <c r="D342" s="10" t="s">
        <v>10</v>
      </c>
      <c r="E342" s="45" t="s">
        <v>11</v>
      </c>
      <c r="F342" s="7">
        <f>9+2.792</f>
        <v>11.792</v>
      </c>
      <c r="G342" s="107">
        <v>0</v>
      </c>
      <c r="H342" s="103">
        <v>0</v>
      </c>
      <c r="I342">
        <v>2.792</v>
      </c>
    </row>
    <row r="343" spans="1:8" ht="33.75">
      <c r="A343" s="10" t="s">
        <v>211</v>
      </c>
      <c r="B343" s="10" t="s">
        <v>213</v>
      </c>
      <c r="C343" s="10" t="s">
        <v>378</v>
      </c>
      <c r="D343" s="10"/>
      <c r="E343" s="57" t="s">
        <v>22</v>
      </c>
      <c r="F343" s="7">
        <f aca="true" t="shared" si="55" ref="F343:H344">F344</f>
        <v>4959.611000000001</v>
      </c>
      <c r="G343" s="7">
        <f t="shared" si="55"/>
        <v>3737</v>
      </c>
      <c r="H343" s="7">
        <f t="shared" si="55"/>
        <v>3737</v>
      </c>
    </row>
    <row r="344" spans="1:8" ht="22.5">
      <c r="A344" s="10" t="s">
        <v>211</v>
      </c>
      <c r="B344" s="10" t="s">
        <v>213</v>
      </c>
      <c r="C344" s="10" t="s">
        <v>26</v>
      </c>
      <c r="D344" s="10"/>
      <c r="E344" s="45" t="s">
        <v>687</v>
      </c>
      <c r="F344" s="7">
        <f t="shared" si="55"/>
        <v>4959.611000000001</v>
      </c>
      <c r="G344" s="7">
        <f t="shared" si="55"/>
        <v>3737</v>
      </c>
      <c r="H344" s="7">
        <f t="shared" si="55"/>
        <v>3737</v>
      </c>
    </row>
    <row r="345" spans="1:8" ht="33.75">
      <c r="A345" s="10" t="s">
        <v>211</v>
      </c>
      <c r="B345" s="10" t="s">
        <v>213</v>
      </c>
      <c r="C345" s="10" t="s">
        <v>605</v>
      </c>
      <c r="D345" s="10"/>
      <c r="E345" s="45" t="s">
        <v>607</v>
      </c>
      <c r="F345" s="7">
        <f>F346+F359</f>
        <v>4959.611000000001</v>
      </c>
      <c r="G345" s="7">
        <f>G346+G359</f>
        <v>3737</v>
      </c>
      <c r="H345" s="7">
        <f>H346+H359</f>
        <v>3737</v>
      </c>
    </row>
    <row r="346" spans="1:8" ht="33.75">
      <c r="A346" s="10" t="s">
        <v>211</v>
      </c>
      <c r="B346" s="10" t="s">
        <v>213</v>
      </c>
      <c r="C346" s="10" t="s">
        <v>606</v>
      </c>
      <c r="D346" s="10"/>
      <c r="E346" s="45" t="s">
        <v>621</v>
      </c>
      <c r="F346" s="7">
        <f>F347+F351+F354</f>
        <v>4618.1</v>
      </c>
      <c r="G346" s="7">
        <f>G347+G351+G354</f>
        <v>3737</v>
      </c>
      <c r="H346" s="7">
        <f>H347+H351+H354</f>
        <v>3737</v>
      </c>
    </row>
    <row r="347" spans="1:8" ht="45">
      <c r="A347" s="10" t="s">
        <v>211</v>
      </c>
      <c r="B347" s="10" t="s">
        <v>213</v>
      </c>
      <c r="C347" s="10" t="s">
        <v>606</v>
      </c>
      <c r="D347" s="10" t="s">
        <v>272</v>
      </c>
      <c r="E347" s="46" t="s">
        <v>273</v>
      </c>
      <c r="F347" s="7">
        <f>F348</f>
        <v>2793.9</v>
      </c>
      <c r="G347" s="7">
        <f>G348</f>
        <v>2290</v>
      </c>
      <c r="H347" s="7">
        <f>H348</f>
        <v>2290</v>
      </c>
    </row>
    <row r="348" spans="1:8" ht="12.75">
      <c r="A348" s="10" t="s">
        <v>211</v>
      </c>
      <c r="B348" s="10" t="s">
        <v>213</v>
      </c>
      <c r="C348" s="10" t="s">
        <v>606</v>
      </c>
      <c r="D348" s="10" t="s">
        <v>274</v>
      </c>
      <c r="E348" s="46" t="s">
        <v>275</v>
      </c>
      <c r="F348" s="7">
        <f>F349+F350</f>
        <v>2793.9</v>
      </c>
      <c r="G348" s="7">
        <f>G349+G350</f>
        <v>2290</v>
      </c>
      <c r="H348" s="7">
        <f>H349+H350</f>
        <v>2290</v>
      </c>
    </row>
    <row r="349" spans="1:9" ht="22.5">
      <c r="A349" s="10" t="s">
        <v>211</v>
      </c>
      <c r="B349" s="10" t="s">
        <v>213</v>
      </c>
      <c r="C349" s="10" t="s">
        <v>606</v>
      </c>
      <c r="D349" s="10" t="s">
        <v>276</v>
      </c>
      <c r="E349" s="46" t="s">
        <v>616</v>
      </c>
      <c r="F349" s="7">
        <f>2286+130.6+349-2.7+29</f>
        <v>2791.9</v>
      </c>
      <c r="G349" s="107">
        <f>2286</f>
        <v>2286</v>
      </c>
      <c r="H349" s="103">
        <v>2286</v>
      </c>
      <c r="I349">
        <v>29</v>
      </c>
    </row>
    <row r="350" spans="1:8" ht="22.5">
      <c r="A350" s="10" t="s">
        <v>211</v>
      </c>
      <c r="B350" s="10" t="s">
        <v>213</v>
      </c>
      <c r="C350" s="10" t="s">
        <v>606</v>
      </c>
      <c r="D350" s="10" t="s">
        <v>319</v>
      </c>
      <c r="E350" s="46" t="s">
        <v>617</v>
      </c>
      <c r="F350" s="7">
        <f>4-2</f>
        <v>2</v>
      </c>
      <c r="G350" s="107">
        <v>4</v>
      </c>
      <c r="H350" s="103">
        <v>4</v>
      </c>
    </row>
    <row r="351" spans="1:8" ht="22.5">
      <c r="A351" s="10" t="s">
        <v>211</v>
      </c>
      <c r="B351" s="10" t="s">
        <v>213</v>
      </c>
      <c r="C351" s="10" t="s">
        <v>606</v>
      </c>
      <c r="D351" s="10" t="s">
        <v>279</v>
      </c>
      <c r="E351" s="46" t="s">
        <v>292</v>
      </c>
      <c r="F351" s="7">
        <f aca="true" t="shared" si="56" ref="F351:H352">F352</f>
        <v>1764.2</v>
      </c>
      <c r="G351" s="7">
        <f t="shared" si="56"/>
        <v>1357</v>
      </c>
      <c r="H351" s="7">
        <f t="shared" si="56"/>
        <v>1357</v>
      </c>
    </row>
    <row r="352" spans="1:8" ht="22.5">
      <c r="A352" s="10" t="s">
        <v>211</v>
      </c>
      <c r="B352" s="10" t="s">
        <v>213</v>
      </c>
      <c r="C352" s="10" t="s">
        <v>606</v>
      </c>
      <c r="D352" s="10" t="s">
        <v>278</v>
      </c>
      <c r="E352" s="46" t="s">
        <v>293</v>
      </c>
      <c r="F352" s="7">
        <f t="shared" si="56"/>
        <v>1764.2</v>
      </c>
      <c r="G352" s="7">
        <f t="shared" si="56"/>
        <v>1357</v>
      </c>
      <c r="H352" s="7">
        <f t="shared" si="56"/>
        <v>1357</v>
      </c>
    </row>
    <row r="353" spans="1:9" ht="22.5">
      <c r="A353" s="10" t="s">
        <v>211</v>
      </c>
      <c r="B353" s="10" t="s">
        <v>213</v>
      </c>
      <c r="C353" s="10" t="s">
        <v>606</v>
      </c>
      <c r="D353" s="10" t="s">
        <v>244</v>
      </c>
      <c r="E353" s="46" t="s">
        <v>610</v>
      </c>
      <c r="F353" s="7">
        <f>1269+88+94+342.7-0.5-29</f>
        <v>1764.2</v>
      </c>
      <c r="G353" s="107">
        <f>1269+88</f>
        <v>1357</v>
      </c>
      <c r="H353" s="103">
        <f>1269+88</f>
        <v>1357</v>
      </c>
      <c r="I353">
        <v>-29</v>
      </c>
    </row>
    <row r="354" spans="1:8" ht="12.75">
      <c r="A354" s="10" t="s">
        <v>211</v>
      </c>
      <c r="B354" s="10" t="s">
        <v>213</v>
      </c>
      <c r="C354" s="10" t="s">
        <v>606</v>
      </c>
      <c r="D354" s="10" t="s">
        <v>311</v>
      </c>
      <c r="E354" s="45" t="s">
        <v>312</v>
      </c>
      <c r="F354" s="7">
        <f>F355</f>
        <v>60</v>
      </c>
      <c r="G354" s="7">
        <f>G355</f>
        <v>90</v>
      </c>
      <c r="H354" s="7">
        <f>H355</f>
        <v>90</v>
      </c>
    </row>
    <row r="355" spans="1:8" ht="12.75">
      <c r="A355" s="10" t="s">
        <v>211</v>
      </c>
      <c r="B355" s="10" t="s">
        <v>213</v>
      </c>
      <c r="C355" s="10" t="s">
        <v>606</v>
      </c>
      <c r="D355" s="10" t="s">
        <v>313</v>
      </c>
      <c r="E355" s="45" t="s">
        <v>314</v>
      </c>
      <c r="F355" s="7">
        <f>F356+F357+F358</f>
        <v>60</v>
      </c>
      <c r="G355" s="7">
        <f>G356+G357</f>
        <v>90</v>
      </c>
      <c r="H355" s="7">
        <f>H356+H357</f>
        <v>90</v>
      </c>
    </row>
    <row r="356" spans="1:8" ht="12.75">
      <c r="A356" s="10" t="s">
        <v>211</v>
      </c>
      <c r="B356" s="10" t="s">
        <v>213</v>
      </c>
      <c r="C356" s="10" t="s">
        <v>606</v>
      </c>
      <c r="D356" s="10" t="s">
        <v>256</v>
      </c>
      <c r="E356" s="46" t="s">
        <v>257</v>
      </c>
      <c r="F356" s="7">
        <f>70-30</f>
        <v>40</v>
      </c>
      <c r="G356" s="107">
        <v>70</v>
      </c>
      <c r="H356" s="103">
        <v>70</v>
      </c>
    </row>
    <row r="357" spans="1:9" ht="12.75">
      <c r="A357" s="10" t="s">
        <v>211</v>
      </c>
      <c r="B357" s="10" t="s">
        <v>213</v>
      </c>
      <c r="C357" s="10" t="s">
        <v>606</v>
      </c>
      <c r="D357" s="10" t="s">
        <v>258</v>
      </c>
      <c r="E357" s="45" t="s">
        <v>618</v>
      </c>
      <c r="F357" s="7">
        <f>20-19</f>
        <v>1</v>
      </c>
      <c r="G357" s="107">
        <v>20</v>
      </c>
      <c r="H357" s="103">
        <v>20</v>
      </c>
      <c r="I357">
        <v>-19</v>
      </c>
    </row>
    <row r="358" spans="1:9" ht="12.75">
      <c r="A358" s="10" t="s">
        <v>211</v>
      </c>
      <c r="B358" s="10" t="s">
        <v>213</v>
      </c>
      <c r="C358" s="10" t="s">
        <v>606</v>
      </c>
      <c r="D358" s="10" t="s">
        <v>10</v>
      </c>
      <c r="E358" s="45" t="s">
        <v>11</v>
      </c>
      <c r="F358" s="7">
        <v>19</v>
      </c>
      <c r="G358" s="107"/>
      <c r="H358" s="103"/>
      <c r="I358">
        <v>19</v>
      </c>
    </row>
    <row r="359" spans="1:8" ht="45">
      <c r="A359" s="10" t="s">
        <v>211</v>
      </c>
      <c r="B359" s="27" t="s">
        <v>213</v>
      </c>
      <c r="C359" s="10" t="s">
        <v>60</v>
      </c>
      <c r="D359" s="10"/>
      <c r="E359" s="45" t="s">
        <v>61</v>
      </c>
      <c r="F359" s="7">
        <f>F360+F361+F362</f>
        <v>341.511</v>
      </c>
      <c r="G359" s="7">
        <f>G360+G361+G362</f>
        <v>0</v>
      </c>
      <c r="H359" s="7">
        <f>H360+H361+H362</f>
        <v>0</v>
      </c>
    </row>
    <row r="360" spans="1:8" ht="22.5">
      <c r="A360" s="10" t="s">
        <v>211</v>
      </c>
      <c r="B360" s="27" t="s">
        <v>213</v>
      </c>
      <c r="C360" s="10" t="s">
        <v>60</v>
      </c>
      <c r="D360" s="10" t="s">
        <v>276</v>
      </c>
      <c r="E360" s="46" t="s">
        <v>616</v>
      </c>
      <c r="F360" s="7">
        <f>50.8+2.7</f>
        <v>53.5</v>
      </c>
      <c r="G360" s="107"/>
      <c r="H360" s="103"/>
    </row>
    <row r="361" spans="1:9" ht="22.5">
      <c r="A361" s="10" t="s">
        <v>211</v>
      </c>
      <c r="B361" s="27" t="s">
        <v>213</v>
      </c>
      <c r="C361" s="10" t="s">
        <v>60</v>
      </c>
      <c r="D361" s="10" t="s">
        <v>244</v>
      </c>
      <c r="E361" s="46" t="s">
        <v>610</v>
      </c>
      <c r="F361" s="7">
        <f>246.3+0.5+0.011</f>
        <v>246.811</v>
      </c>
      <c r="G361" s="107"/>
      <c r="H361" s="103"/>
      <c r="I361">
        <v>0.011</v>
      </c>
    </row>
    <row r="362" spans="1:8" ht="12.75">
      <c r="A362" s="10" t="s">
        <v>211</v>
      </c>
      <c r="B362" s="27" t="s">
        <v>213</v>
      </c>
      <c r="C362" s="10" t="s">
        <v>60</v>
      </c>
      <c r="D362" s="10" t="s">
        <v>256</v>
      </c>
      <c r="E362" s="46" t="s">
        <v>257</v>
      </c>
      <c r="F362" s="7">
        <v>41.2</v>
      </c>
      <c r="G362" s="107"/>
      <c r="H362" s="103"/>
    </row>
    <row r="363" spans="1:8" ht="22.5">
      <c r="A363" s="10" t="s">
        <v>211</v>
      </c>
      <c r="B363" s="27" t="s">
        <v>213</v>
      </c>
      <c r="C363" s="10" t="s">
        <v>328</v>
      </c>
      <c r="D363" s="10"/>
      <c r="E363" s="60" t="s">
        <v>64</v>
      </c>
      <c r="F363" s="7">
        <f aca="true" t="shared" si="57" ref="F363:H369">F364</f>
        <v>5104.121</v>
      </c>
      <c r="G363" s="7">
        <f t="shared" si="57"/>
        <v>0</v>
      </c>
      <c r="H363" s="7">
        <f t="shared" si="57"/>
        <v>0</v>
      </c>
    </row>
    <row r="364" spans="1:8" ht="12.75">
      <c r="A364" s="10" t="s">
        <v>211</v>
      </c>
      <c r="B364" s="27" t="s">
        <v>213</v>
      </c>
      <c r="C364" s="10" t="s">
        <v>421</v>
      </c>
      <c r="D364" s="10"/>
      <c r="E364" s="45" t="s">
        <v>422</v>
      </c>
      <c r="F364" s="7">
        <f>F365+F371</f>
        <v>5104.121</v>
      </c>
      <c r="G364" s="7">
        <f t="shared" si="57"/>
        <v>0</v>
      </c>
      <c r="H364" s="7">
        <f t="shared" si="57"/>
        <v>0</v>
      </c>
    </row>
    <row r="365" spans="1:8" ht="12.75">
      <c r="A365" s="10" t="s">
        <v>211</v>
      </c>
      <c r="B365" s="27" t="s">
        <v>213</v>
      </c>
      <c r="C365" s="10" t="s">
        <v>423</v>
      </c>
      <c r="D365" s="10"/>
      <c r="E365" s="46" t="s">
        <v>372</v>
      </c>
      <c r="F365" s="7">
        <f t="shared" si="57"/>
        <v>1367.8000000000002</v>
      </c>
      <c r="G365" s="7">
        <f t="shared" si="57"/>
        <v>0</v>
      </c>
      <c r="H365" s="7">
        <f t="shared" si="57"/>
        <v>0</v>
      </c>
    </row>
    <row r="366" spans="1:8" ht="12.75">
      <c r="A366" s="10" t="s">
        <v>211</v>
      </c>
      <c r="B366" s="27" t="s">
        <v>213</v>
      </c>
      <c r="C366" s="10" t="s">
        <v>424</v>
      </c>
      <c r="D366" s="10"/>
      <c r="E366" s="45" t="s">
        <v>427</v>
      </c>
      <c r="F366" s="7">
        <f t="shared" si="57"/>
        <v>1367.8000000000002</v>
      </c>
      <c r="G366" s="7">
        <f t="shared" si="57"/>
        <v>0</v>
      </c>
      <c r="H366" s="7">
        <f t="shared" si="57"/>
        <v>0</v>
      </c>
    </row>
    <row r="367" spans="1:8" ht="12.75">
      <c r="A367" s="10" t="s">
        <v>211</v>
      </c>
      <c r="B367" s="27" t="s">
        <v>213</v>
      </c>
      <c r="C367" s="10" t="s">
        <v>425</v>
      </c>
      <c r="D367" s="10"/>
      <c r="E367" s="45" t="s">
        <v>428</v>
      </c>
      <c r="F367" s="7">
        <f t="shared" si="57"/>
        <v>1367.8000000000002</v>
      </c>
      <c r="G367" s="7">
        <f t="shared" si="57"/>
        <v>0</v>
      </c>
      <c r="H367" s="7">
        <f t="shared" si="57"/>
        <v>0</v>
      </c>
    </row>
    <row r="368" spans="1:8" ht="22.5">
      <c r="A368" s="10" t="s">
        <v>211</v>
      </c>
      <c r="B368" s="27" t="s">
        <v>213</v>
      </c>
      <c r="C368" s="10" t="s">
        <v>425</v>
      </c>
      <c r="D368" s="10" t="s">
        <v>279</v>
      </c>
      <c r="E368" s="46" t="s">
        <v>292</v>
      </c>
      <c r="F368" s="7">
        <f t="shared" si="57"/>
        <v>1367.8000000000002</v>
      </c>
      <c r="G368" s="7">
        <f t="shared" si="57"/>
        <v>0</v>
      </c>
      <c r="H368" s="7">
        <f t="shared" si="57"/>
        <v>0</v>
      </c>
    </row>
    <row r="369" spans="1:8" ht="22.5">
      <c r="A369" s="10" t="s">
        <v>211</v>
      </c>
      <c r="B369" s="27" t="s">
        <v>213</v>
      </c>
      <c r="C369" s="10" t="s">
        <v>425</v>
      </c>
      <c r="D369" s="10" t="s">
        <v>278</v>
      </c>
      <c r="E369" s="46" t="s">
        <v>293</v>
      </c>
      <c r="F369" s="7">
        <f t="shared" si="57"/>
        <v>1367.8000000000002</v>
      </c>
      <c r="G369" s="7">
        <f t="shared" si="57"/>
        <v>0</v>
      </c>
      <c r="H369" s="7">
        <f t="shared" si="57"/>
        <v>0</v>
      </c>
    </row>
    <row r="370" spans="1:9" ht="22.5">
      <c r="A370" s="10" t="s">
        <v>211</v>
      </c>
      <c r="B370" s="27" t="s">
        <v>213</v>
      </c>
      <c r="C370" s="10" t="s">
        <v>425</v>
      </c>
      <c r="D370" s="10" t="s">
        <v>426</v>
      </c>
      <c r="E370" s="45" t="s">
        <v>429</v>
      </c>
      <c r="F370" s="7">
        <f>3691.5-1244.7-1000-228+149</f>
        <v>1367.8000000000002</v>
      </c>
      <c r="G370" s="107">
        <v>0</v>
      </c>
      <c r="H370" s="103">
        <v>0</v>
      </c>
      <c r="I370">
        <v>149</v>
      </c>
    </row>
    <row r="371" spans="1:8" ht="45">
      <c r="A371" s="10" t="s">
        <v>211</v>
      </c>
      <c r="B371" s="27" t="s">
        <v>213</v>
      </c>
      <c r="C371" s="10" t="s">
        <v>58</v>
      </c>
      <c r="D371" s="10"/>
      <c r="E371" s="45" t="s">
        <v>59</v>
      </c>
      <c r="F371" s="7">
        <f>F372</f>
        <v>3736.321</v>
      </c>
      <c r="G371" s="7">
        <f aca="true" t="shared" si="58" ref="G371:H373">G372</f>
        <v>0</v>
      </c>
      <c r="H371" s="7">
        <f t="shared" si="58"/>
        <v>0</v>
      </c>
    </row>
    <row r="372" spans="1:8" ht="22.5">
      <c r="A372" s="10" t="s">
        <v>211</v>
      </c>
      <c r="B372" s="27" t="s">
        <v>213</v>
      </c>
      <c r="C372" s="10" t="s">
        <v>58</v>
      </c>
      <c r="D372" s="10" t="s">
        <v>279</v>
      </c>
      <c r="E372" s="46" t="s">
        <v>292</v>
      </c>
      <c r="F372" s="7">
        <f>F373</f>
        <v>3736.321</v>
      </c>
      <c r="G372" s="7">
        <f t="shared" si="58"/>
        <v>0</v>
      </c>
      <c r="H372" s="7">
        <f t="shared" si="58"/>
        <v>0</v>
      </c>
    </row>
    <row r="373" spans="1:8" ht="22.5">
      <c r="A373" s="10" t="s">
        <v>211</v>
      </c>
      <c r="B373" s="27" t="s">
        <v>213</v>
      </c>
      <c r="C373" s="10" t="s">
        <v>58</v>
      </c>
      <c r="D373" s="10" t="s">
        <v>278</v>
      </c>
      <c r="E373" s="46" t="s">
        <v>293</v>
      </c>
      <c r="F373" s="7">
        <f>F374</f>
        <v>3736.321</v>
      </c>
      <c r="G373" s="7">
        <f t="shared" si="58"/>
        <v>0</v>
      </c>
      <c r="H373" s="7">
        <f t="shared" si="58"/>
        <v>0</v>
      </c>
    </row>
    <row r="374" spans="1:9" ht="22.5">
      <c r="A374" s="10" t="s">
        <v>211</v>
      </c>
      <c r="B374" s="27" t="s">
        <v>213</v>
      </c>
      <c r="C374" s="10" t="s">
        <v>58</v>
      </c>
      <c r="D374" s="10" t="s">
        <v>426</v>
      </c>
      <c r="E374" s="45" t="s">
        <v>429</v>
      </c>
      <c r="F374" s="7">
        <f>4491.811-755.49</f>
        <v>3736.321</v>
      </c>
      <c r="G374" s="107">
        <v>0</v>
      </c>
      <c r="H374" s="103">
        <v>0</v>
      </c>
      <c r="I374">
        <v>-755.49</v>
      </c>
    </row>
    <row r="375" spans="1:8" s="8" customFormat="1" ht="22.5">
      <c r="A375" s="10" t="s">
        <v>211</v>
      </c>
      <c r="B375" s="27" t="s">
        <v>153</v>
      </c>
      <c r="C375" s="10" t="s">
        <v>318</v>
      </c>
      <c r="D375" s="10"/>
      <c r="E375" s="46" t="s">
        <v>66</v>
      </c>
      <c r="F375" s="7">
        <f>F376</f>
        <v>1172</v>
      </c>
      <c r="G375" s="7">
        <f aca="true" t="shared" si="59" ref="G375:H378">G376</f>
        <v>1120</v>
      </c>
      <c r="H375" s="7">
        <f t="shared" si="59"/>
        <v>1120</v>
      </c>
    </row>
    <row r="376" spans="1:8" ht="22.5">
      <c r="A376" s="10" t="s">
        <v>211</v>
      </c>
      <c r="B376" s="10" t="s">
        <v>153</v>
      </c>
      <c r="C376" s="10" t="s">
        <v>370</v>
      </c>
      <c r="D376" s="10"/>
      <c r="E376" s="59" t="s">
        <v>87</v>
      </c>
      <c r="F376" s="7">
        <f>F377</f>
        <v>1172</v>
      </c>
      <c r="G376" s="7">
        <f t="shared" si="59"/>
        <v>1120</v>
      </c>
      <c r="H376" s="7">
        <f t="shared" si="59"/>
        <v>1120</v>
      </c>
    </row>
    <row r="377" spans="1:8" ht="22.5">
      <c r="A377" s="10" t="s">
        <v>211</v>
      </c>
      <c r="B377" s="10" t="s">
        <v>153</v>
      </c>
      <c r="C377" s="10" t="s">
        <v>642</v>
      </c>
      <c r="D377" s="27"/>
      <c r="E377" s="46" t="s">
        <v>687</v>
      </c>
      <c r="F377" s="7">
        <f>F378</f>
        <v>1172</v>
      </c>
      <c r="G377" s="7">
        <f t="shared" si="59"/>
        <v>1120</v>
      </c>
      <c r="H377" s="7">
        <f t="shared" si="59"/>
        <v>1120</v>
      </c>
    </row>
    <row r="378" spans="1:8" ht="22.5">
      <c r="A378" s="10" t="s">
        <v>211</v>
      </c>
      <c r="B378" s="10" t="s">
        <v>153</v>
      </c>
      <c r="C378" s="10" t="s">
        <v>643</v>
      </c>
      <c r="D378" s="10"/>
      <c r="E378" s="45" t="s">
        <v>444</v>
      </c>
      <c r="F378" s="7">
        <f>F379+F387</f>
        <v>1172</v>
      </c>
      <c r="G378" s="7">
        <f t="shared" si="59"/>
        <v>1120</v>
      </c>
      <c r="H378" s="7">
        <f t="shared" si="59"/>
        <v>1120</v>
      </c>
    </row>
    <row r="379" spans="1:8" ht="12.75">
      <c r="A379" s="10" t="s">
        <v>211</v>
      </c>
      <c r="B379" s="27" t="s">
        <v>153</v>
      </c>
      <c r="C379" s="10" t="s">
        <v>644</v>
      </c>
      <c r="D379" s="10"/>
      <c r="E379" s="45" t="s">
        <v>445</v>
      </c>
      <c r="F379" s="7">
        <f>F380+F384</f>
        <v>1145.1</v>
      </c>
      <c r="G379" s="7">
        <f>G380+G384+G387</f>
        <v>1120</v>
      </c>
      <c r="H379" s="7">
        <f>H380+H384+H387</f>
        <v>1120</v>
      </c>
    </row>
    <row r="380" spans="1:8" ht="45">
      <c r="A380" s="10" t="s">
        <v>211</v>
      </c>
      <c r="B380" s="27" t="s">
        <v>153</v>
      </c>
      <c r="C380" s="10" t="s">
        <v>644</v>
      </c>
      <c r="D380" s="10" t="s">
        <v>272</v>
      </c>
      <c r="E380" s="46" t="s">
        <v>273</v>
      </c>
      <c r="F380" s="7">
        <f>F381</f>
        <v>900.3</v>
      </c>
      <c r="G380" s="7">
        <f>G381</f>
        <v>907.4</v>
      </c>
      <c r="H380" s="7">
        <f>H381</f>
        <v>907.4</v>
      </c>
    </row>
    <row r="381" spans="1:8" ht="12.75">
      <c r="A381" s="10" t="s">
        <v>211</v>
      </c>
      <c r="B381" s="27" t="s">
        <v>153</v>
      </c>
      <c r="C381" s="10" t="s">
        <v>644</v>
      </c>
      <c r="D381" s="10" t="s">
        <v>274</v>
      </c>
      <c r="E381" s="46" t="s">
        <v>275</v>
      </c>
      <c r="F381" s="7">
        <f>F382+F383</f>
        <v>900.3</v>
      </c>
      <c r="G381" s="7">
        <f>G382+G383</f>
        <v>907.4</v>
      </c>
      <c r="H381" s="7">
        <f>H382+H383</f>
        <v>907.4</v>
      </c>
    </row>
    <row r="382" spans="1:9" ht="22.5">
      <c r="A382" s="10" t="s">
        <v>211</v>
      </c>
      <c r="B382" s="27" t="s">
        <v>153</v>
      </c>
      <c r="C382" s="10" t="s">
        <v>644</v>
      </c>
      <c r="D382" s="10" t="s">
        <v>276</v>
      </c>
      <c r="E382" s="46" t="s">
        <v>616</v>
      </c>
      <c r="F382" s="7">
        <f>905.4-78+69-0.1+4</f>
        <v>900.3</v>
      </c>
      <c r="G382" s="107">
        <v>905.4</v>
      </c>
      <c r="H382" s="103">
        <v>905.4</v>
      </c>
      <c r="I382">
        <v>4</v>
      </c>
    </row>
    <row r="383" spans="1:8" ht="22.5">
      <c r="A383" s="10" t="s">
        <v>211</v>
      </c>
      <c r="B383" s="27" t="s">
        <v>153</v>
      </c>
      <c r="C383" s="10" t="s">
        <v>644</v>
      </c>
      <c r="D383" s="10" t="s">
        <v>319</v>
      </c>
      <c r="E383" s="46" t="s">
        <v>617</v>
      </c>
      <c r="F383" s="7">
        <f>2-2</f>
        <v>0</v>
      </c>
      <c r="G383" s="107">
        <v>2</v>
      </c>
      <c r="H383" s="103">
        <v>2</v>
      </c>
    </row>
    <row r="384" spans="1:8" ht="22.5">
      <c r="A384" s="10" t="s">
        <v>211</v>
      </c>
      <c r="B384" s="27" t="s">
        <v>153</v>
      </c>
      <c r="C384" s="10" t="s">
        <v>644</v>
      </c>
      <c r="D384" s="10" t="s">
        <v>279</v>
      </c>
      <c r="E384" s="46" t="s">
        <v>292</v>
      </c>
      <c r="F384" s="7">
        <f aca="true" t="shared" si="60" ref="F384:H385">F385</f>
        <v>244.8</v>
      </c>
      <c r="G384" s="7">
        <f t="shared" si="60"/>
        <v>212.6</v>
      </c>
      <c r="H384" s="7">
        <f t="shared" si="60"/>
        <v>212.6</v>
      </c>
    </row>
    <row r="385" spans="1:8" ht="22.5">
      <c r="A385" s="10" t="s">
        <v>211</v>
      </c>
      <c r="B385" s="27" t="s">
        <v>153</v>
      </c>
      <c r="C385" s="10" t="s">
        <v>644</v>
      </c>
      <c r="D385" s="10" t="s">
        <v>278</v>
      </c>
      <c r="E385" s="46" t="s">
        <v>293</v>
      </c>
      <c r="F385" s="7">
        <f t="shared" si="60"/>
        <v>244.8</v>
      </c>
      <c r="G385" s="7">
        <f t="shared" si="60"/>
        <v>212.6</v>
      </c>
      <c r="H385" s="7">
        <f t="shared" si="60"/>
        <v>212.6</v>
      </c>
    </row>
    <row r="386" spans="1:9" ht="22.5">
      <c r="A386" s="10" t="s">
        <v>211</v>
      </c>
      <c r="B386" s="27" t="s">
        <v>153</v>
      </c>
      <c r="C386" s="10" t="s">
        <v>644</v>
      </c>
      <c r="D386" s="10" t="s">
        <v>244</v>
      </c>
      <c r="E386" s="46" t="s">
        <v>610</v>
      </c>
      <c r="F386" s="7">
        <f>130.6+82+36.2-4</f>
        <v>244.8</v>
      </c>
      <c r="G386" s="107">
        <f>130.6+82</f>
        <v>212.6</v>
      </c>
      <c r="H386" s="103">
        <f>130.6+82</f>
        <v>212.6</v>
      </c>
      <c r="I386">
        <v>-4</v>
      </c>
    </row>
    <row r="387" spans="1:8" ht="22.5">
      <c r="A387" s="10" t="s">
        <v>211</v>
      </c>
      <c r="B387" s="27" t="s">
        <v>153</v>
      </c>
      <c r="C387" s="10" t="s">
        <v>62</v>
      </c>
      <c r="D387" s="10"/>
      <c r="E387" s="45" t="s">
        <v>63</v>
      </c>
      <c r="F387" s="7">
        <f>F388+F389</f>
        <v>26.9</v>
      </c>
      <c r="G387" s="7">
        <f>G388+G389</f>
        <v>0</v>
      </c>
      <c r="H387" s="7">
        <f>H388+H389</f>
        <v>0</v>
      </c>
    </row>
    <row r="388" spans="1:8" ht="22.5">
      <c r="A388" s="10" t="s">
        <v>211</v>
      </c>
      <c r="B388" s="27" t="s">
        <v>153</v>
      </c>
      <c r="C388" s="10" t="s">
        <v>62</v>
      </c>
      <c r="D388" s="10" t="s">
        <v>276</v>
      </c>
      <c r="E388" s="46" t="s">
        <v>616</v>
      </c>
      <c r="F388" s="7">
        <f>20.9+0.1</f>
        <v>21</v>
      </c>
      <c r="G388" s="107">
        <v>0</v>
      </c>
      <c r="H388" s="103">
        <v>0</v>
      </c>
    </row>
    <row r="389" spans="1:8" ht="22.5">
      <c r="A389" s="10" t="s">
        <v>211</v>
      </c>
      <c r="B389" s="27" t="s">
        <v>153</v>
      </c>
      <c r="C389" s="10" t="s">
        <v>62</v>
      </c>
      <c r="D389" s="10" t="s">
        <v>244</v>
      </c>
      <c r="E389" s="46" t="s">
        <v>610</v>
      </c>
      <c r="F389" s="7">
        <v>5.9</v>
      </c>
      <c r="G389" s="107">
        <v>0</v>
      </c>
      <c r="H389" s="103">
        <v>0</v>
      </c>
    </row>
    <row r="390" spans="1:8" ht="12.75">
      <c r="A390" s="26" t="s">
        <v>211</v>
      </c>
      <c r="B390" s="26" t="s">
        <v>154</v>
      </c>
      <c r="C390" s="26"/>
      <c r="D390" s="26"/>
      <c r="E390" s="44" t="s">
        <v>204</v>
      </c>
      <c r="F390" s="14">
        <f>F391+F399</f>
        <v>0</v>
      </c>
      <c r="G390" s="14">
        <f>G391+G399</f>
        <v>218.8</v>
      </c>
      <c r="H390" s="14">
        <f>H391+H399</f>
        <v>129.7</v>
      </c>
    </row>
    <row r="391" spans="1:8" ht="12.75">
      <c r="A391" s="26" t="s">
        <v>211</v>
      </c>
      <c r="B391" s="26" t="s">
        <v>155</v>
      </c>
      <c r="C391" s="26"/>
      <c r="D391" s="26"/>
      <c r="E391" s="44" t="s">
        <v>163</v>
      </c>
      <c r="F391" s="14">
        <f aca="true" t="shared" si="61" ref="F391:H397">F392</f>
        <v>0</v>
      </c>
      <c r="G391" s="14">
        <f t="shared" si="61"/>
        <v>143.8</v>
      </c>
      <c r="H391" s="14">
        <f t="shared" si="61"/>
        <v>54.7</v>
      </c>
    </row>
    <row r="392" spans="1:8" ht="12.75">
      <c r="A392" s="27" t="s">
        <v>211</v>
      </c>
      <c r="B392" s="27" t="s">
        <v>155</v>
      </c>
      <c r="C392" s="27" t="s">
        <v>329</v>
      </c>
      <c r="D392" s="27"/>
      <c r="E392" s="45" t="s">
        <v>330</v>
      </c>
      <c r="F392" s="7">
        <f t="shared" si="61"/>
        <v>0</v>
      </c>
      <c r="G392" s="7">
        <f t="shared" si="61"/>
        <v>143.8</v>
      </c>
      <c r="H392" s="7">
        <f t="shared" si="61"/>
        <v>54.7</v>
      </c>
    </row>
    <row r="393" spans="1:8" ht="22.5">
      <c r="A393" s="10" t="s">
        <v>211</v>
      </c>
      <c r="B393" s="10" t="s">
        <v>155</v>
      </c>
      <c r="C393" s="10" t="s">
        <v>94</v>
      </c>
      <c r="D393" s="10"/>
      <c r="E393" s="59" t="s">
        <v>67</v>
      </c>
      <c r="F393" s="7">
        <f t="shared" si="61"/>
        <v>0</v>
      </c>
      <c r="G393" s="7">
        <f t="shared" si="61"/>
        <v>143.8</v>
      </c>
      <c r="H393" s="7">
        <f t="shared" si="61"/>
        <v>54.7</v>
      </c>
    </row>
    <row r="394" spans="1:8" ht="12.75">
      <c r="A394" s="27" t="s">
        <v>211</v>
      </c>
      <c r="B394" s="27" t="s">
        <v>155</v>
      </c>
      <c r="C394" s="27" t="s">
        <v>95</v>
      </c>
      <c r="D394" s="10"/>
      <c r="E394" s="46" t="s">
        <v>372</v>
      </c>
      <c r="F394" s="7">
        <f>F395</f>
        <v>0</v>
      </c>
      <c r="G394" s="7">
        <f>G395</f>
        <v>143.8</v>
      </c>
      <c r="H394" s="7">
        <f>H395</f>
        <v>54.7</v>
      </c>
    </row>
    <row r="395" spans="1:8" ht="56.25" customHeight="1">
      <c r="A395" s="27" t="s">
        <v>211</v>
      </c>
      <c r="B395" s="27" t="s">
        <v>155</v>
      </c>
      <c r="C395" s="27" t="s">
        <v>68</v>
      </c>
      <c r="D395" s="10"/>
      <c r="E395" s="46" t="s">
        <v>120</v>
      </c>
      <c r="F395" s="7">
        <f>F396</f>
        <v>0</v>
      </c>
      <c r="G395" s="7">
        <f t="shared" si="61"/>
        <v>143.8</v>
      </c>
      <c r="H395" s="7">
        <f t="shared" si="61"/>
        <v>54.7</v>
      </c>
    </row>
    <row r="396" spans="1:8" ht="22.5">
      <c r="A396" s="10" t="s">
        <v>211</v>
      </c>
      <c r="B396" s="10" t="s">
        <v>155</v>
      </c>
      <c r="C396" s="27" t="s">
        <v>68</v>
      </c>
      <c r="D396" s="10" t="s">
        <v>279</v>
      </c>
      <c r="E396" s="46" t="s">
        <v>292</v>
      </c>
      <c r="F396" s="7">
        <f t="shared" si="61"/>
        <v>0</v>
      </c>
      <c r="G396" s="7">
        <f t="shared" si="61"/>
        <v>143.8</v>
      </c>
      <c r="H396" s="7">
        <f t="shared" si="61"/>
        <v>54.7</v>
      </c>
    </row>
    <row r="397" spans="1:8" ht="22.5">
      <c r="A397" s="27" t="s">
        <v>211</v>
      </c>
      <c r="B397" s="27" t="s">
        <v>155</v>
      </c>
      <c r="C397" s="27" t="s">
        <v>68</v>
      </c>
      <c r="D397" s="10" t="s">
        <v>278</v>
      </c>
      <c r="E397" s="46" t="s">
        <v>293</v>
      </c>
      <c r="F397" s="7">
        <f t="shared" si="61"/>
        <v>0</v>
      </c>
      <c r="G397" s="7">
        <f t="shared" si="61"/>
        <v>143.8</v>
      </c>
      <c r="H397" s="7">
        <f t="shared" si="61"/>
        <v>54.7</v>
      </c>
    </row>
    <row r="398" spans="1:8" ht="22.5">
      <c r="A398" s="10" t="s">
        <v>211</v>
      </c>
      <c r="B398" s="10" t="s">
        <v>155</v>
      </c>
      <c r="C398" s="27" t="s">
        <v>68</v>
      </c>
      <c r="D398" s="10" t="s">
        <v>244</v>
      </c>
      <c r="E398" s="46" t="s">
        <v>610</v>
      </c>
      <c r="F398" s="6">
        <v>0</v>
      </c>
      <c r="G398" s="107">
        <v>143.8</v>
      </c>
      <c r="H398" s="103">
        <v>54.7</v>
      </c>
    </row>
    <row r="399" spans="1:8" ht="12.75">
      <c r="A399" s="26" t="s">
        <v>211</v>
      </c>
      <c r="B399" s="26" t="s">
        <v>209</v>
      </c>
      <c r="C399" s="26"/>
      <c r="D399" s="26"/>
      <c r="E399" s="44" t="s">
        <v>165</v>
      </c>
      <c r="F399" s="14">
        <f aca="true" t="shared" si="62" ref="F399:H406">F400</f>
        <v>0</v>
      </c>
      <c r="G399" s="14">
        <f t="shared" si="62"/>
        <v>75</v>
      </c>
      <c r="H399" s="14">
        <f t="shared" si="62"/>
        <v>75</v>
      </c>
    </row>
    <row r="400" spans="1:8" ht="15.75" customHeight="1">
      <c r="A400" s="10" t="s">
        <v>211</v>
      </c>
      <c r="B400" s="10" t="s">
        <v>209</v>
      </c>
      <c r="C400" s="10" t="s">
        <v>328</v>
      </c>
      <c r="D400" s="10"/>
      <c r="E400" s="60" t="s">
        <v>64</v>
      </c>
      <c r="F400" s="7">
        <f t="shared" si="62"/>
        <v>0</v>
      </c>
      <c r="G400" s="7">
        <f t="shared" si="62"/>
        <v>75</v>
      </c>
      <c r="H400" s="7">
        <f t="shared" si="62"/>
        <v>75</v>
      </c>
    </row>
    <row r="401" spans="1:8" ht="12.75">
      <c r="A401" s="10" t="s">
        <v>211</v>
      </c>
      <c r="B401" s="10" t="s">
        <v>209</v>
      </c>
      <c r="C401" s="10" t="s">
        <v>373</v>
      </c>
      <c r="D401" s="10"/>
      <c r="E401" s="61" t="s">
        <v>386</v>
      </c>
      <c r="F401" s="7">
        <f t="shared" si="62"/>
        <v>0</v>
      </c>
      <c r="G401" s="7">
        <f t="shared" si="62"/>
        <v>75</v>
      </c>
      <c r="H401" s="7">
        <f t="shared" si="62"/>
        <v>75</v>
      </c>
    </row>
    <row r="402" spans="1:8" ht="12.75">
      <c r="A402" s="10" t="s">
        <v>211</v>
      </c>
      <c r="B402" s="10" t="s">
        <v>209</v>
      </c>
      <c r="C402" s="10" t="s">
        <v>374</v>
      </c>
      <c r="D402" s="10"/>
      <c r="E402" s="46" t="s">
        <v>372</v>
      </c>
      <c r="F402" s="7">
        <f>F403+F408</f>
        <v>0</v>
      </c>
      <c r="G402" s="7">
        <f>G403+G408</f>
        <v>75</v>
      </c>
      <c r="H402" s="7">
        <f>H403+H408</f>
        <v>75</v>
      </c>
    </row>
    <row r="403" spans="1:8" ht="22.5">
      <c r="A403" s="10" t="s">
        <v>211</v>
      </c>
      <c r="B403" s="10" t="s">
        <v>209</v>
      </c>
      <c r="C403" s="10" t="s">
        <v>560</v>
      </c>
      <c r="D403" s="10"/>
      <c r="E403" s="46" t="s">
        <v>562</v>
      </c>
      <c r="F403" s="7">
        <f t="shared" si="62"/>
        <v>0</v>
      </c>
      <c r="G403" s="7">
        <f t="shared" si="62"/>
        <v>50</v>
      </c>
      <c r="H403" s="7">
        <f t="shared" si="62"/>
        <v>50</v>
      </c>
    </row>
    <row r="404" spans="1:8" ht="24.75" customHeight="1">
      <c r="A404" s="10" t="s">
        <v>211</v>
      </c>
      <c r="B404" s="10" t="s">
        <v>209</v>
      </c>
      <c r="C404" s="10" t="s">
        <v>430</v>
      </c>
      <c r="D404" s="10"/>
      <c r="E404" s="46" t="s">
        <v>646</v>
      </c>
      <c r="F404" s="7">
        <f t="shared" si="62"/>
        <v>0</v>
      </c>
      <c r="G404" s="7">
        <f t="shared" si="62"/>
        <v>50</v>
      </c>
      <c r="H404" s="7">
        <f t="shared" si="62"/>
        <v>50</v>
      </c>
    </row>
    <row r="405" spans="1:8" ht="22.5">
      <c r="A405" s="10" t="s">
        <v>211</v>
      </c>
      <c r="B405" s="10" t="s">
        <v>209</v>
      </c>
      <c r="C405" s="10" t="s">
        <v>430</v>
      </c>
      <c r="D405" s="10" t="s">
        <v>279</v>
      </c>
      <c r="E405" s="46" t="s">
        <v>292</v>
      </c>
      <c r="F405" s="7">
        <f t="shared" si="62"/>
        <v>0</v>
      </c>
      <c r="G405" s="7">
        <f t="shared" si="62"/>
        <v>50</v>
      </c>
      <c r="H405" s="7">
        <f t="shared" si="62"/>
        <v>50</v>
      </c>
    </row>
    <row r="406" spans="1:8" ht="22.5">
      <c r="A406" s="10" t="s">
        <v>211</v>
      </c>
      <c r="B406" s="10" t="s">
        <v>209</v>
      </c>
      <c r="C406" s="10" t="s">
        <v>430</v>
      </c>
      <c r="D406" s="10" t="s">
        <v>278</v>
      </c>
      <c r="E406" s="46" t="s">
        <v>293</v>
      </c>
      <c r="F406" s="7">
        <f t="shared" si="62"/>
        <v>0</v>
      </c>
      <c r="G406" s="7">
        <f t="shared" si="62"/>
        <v>50</v>
      </c>
      <c r="H406" s="7">
        <f t="shared" si="62"/>
        <v>50</v>
      </c>
    </row>
    <row r="407" spans="1:9" ht="22.5">
      <c r="A407" s="10" t="s">
        <v>211</v>
      </c>
      <c r="B407" s="10" t="s">
        <v>209</v>
      </c>
      <c r="C407" s="10" t="s">
        <v>430</v>
      </c>
      <c r="D407" s="10" t="s">
        <v>244</v>
      </c>
      <c r="E407" s="46" t="s">
        <v>610</v>
      </c>
      <c r="F407" s="7">
        <f>35-35</f>
        <v>0</v>
      </c>
      <c r="G407" s="107">
        <v>50</v>
      </c>
      <c r="H407" s="103">
        <v>50</v>
      </c>
      <c r="I407">
        <v>-35</v>
      </c>
    </row>
    <row r="408" spans="1:8" ht="22.5">
      <c r="A408" s="10" t="s">
        <v>211</v>
      </c>
      <c r="B408" s="10" t="s">
        <v>209</v>
      </c>
      <c r="C408" s="10" t="s">
        <v>563</v>
      </c>
      <c r="D408" s="10"/>
      <c r="E408" s="46" t="s">
        <v>564</v>
      </c>
      <c r="F408" s="7">
        <f>F409</f>
        <v>0</v>
      </c>
      <c r="G408" s="7">
        <f aca="true" t="shared" si="63" ref="G408:H411">G409</f>
        <v>25</v>
      </c>
      <c r="H408" s="7">
        <f t="shared" si="63"/>
        <v>25</v>
      </c>
    </row>
    <row r="409" spans="1:8" ht="22.5">
      <c r="A409" s="10" t="s">
        <v>211</v>
      </c>
      <c r="B409" s="10" t="s">
        <v>209</v>
      </c>
      <c r="C409" s="10" t="s">
        <v>432</v>
      </c>
      <c r="D409" s="10"/>
      <c r="E409" s="46" t="s">
        <v>433</v>
      </c>
      <c r="F409" s="7">
        <f>F410</f>
        <v>0</v>
      </c>
      <c r="G409" s="7">
        <f t="shared" si="63"/>
        <v>25</v>
      </c>
      <c r="H409" s="7">
        <f t="shared" si="63"/>
        <v>25</v>
      </c>
    </row>
    <row r="410" spans="1:8" ht="22.5">
      <c r="A410" s="10" t="s">
        <v>211</v>
      </c>
      <c r="B410" s="10" t="s">
        <v>209</v>
      </c>
      <c r="C410" s="10" t="s">
        <v>432</v>
      </c>
      <c r="D410" s="10" t="s">
        <v>279</v>
      </c>
      <c r="E410" s="46" t="s">
        <v>292</v>
      </c>
      <c r="F410" s="7">
        <f>F411</f>
        <v>0</v>
      </c>
      <c r="G410" s="7">
        <f t="shared" si="63"/>
        <v>25</v>
      </c>
      <c r="H410" s="7">
        <f t="shared" si="63"/>
        <v>25</v>
      </c>
    </row>
    <row r="411" spans="1:8" ht="22.5">
      <c r="A411" s="10" t="s">
        <v>211</v>
      </c>
      <c r="B411" s="10" t="s">
        <v>209</v>
      </c>
      <c r="C411" s="10" t="s">
        <v>432</v>
      </c>
      <c r="D411" s="10" t="s">
        <v>278</v>
      </c>
      <c r="E411" s="46" t="s">
        <v>293</v>
      </c>
      <c r="F411" s="7">
        <f>F412</f>
        <v>0</v>
      </c>
      <c r="G411" s="7">
        <f t="shared" si="63"/>
        <v>25</v>
      </c>
      <c r="H411" s="7">
        <f t="shared" si="63"/>
        <v>25</v>
      </c>
    </row>
    <row r="412" spans="1:9" ht="22.5">
      <c r="A412" s="10" t="s">
        <v>211</v>
      </c>
      <c r="B412" s="10" t="s">
        <v>209</v>
      </c>
      <c r="C412" s="10" t="s">
        <v>432</v>
      </c>
      <c r="D412" s="10" t="s">
        <v>244</v>
      </c>
      <c r="E412" s="46" t="s">
        <v>610</v>
      </c>
      <c r="F412" s="7">
        <f>40-40</f>
        <v>0</v>
      </c>
      <c r="G412" s="107">
        <v>25</v>
      </c>
      <c r="H412" s="103">
        <v>25</v>
      </c>
      <c r="I412">
        <v>-40</v>
      </c>
    </row>
    <row r="413" spans="1:8" s="5" customFormat="1" ht="22.5">
      <c r="A413" s="26" t="s">
        <v>265</v>
      </c>
      <c r="B413" s="26"/>
      <c r="C413" s="26"/>
      <c r="D413" s="26"/>
      <c r="E413" s="44" t="s">
        <v>266</v>
      </c>
      <c r="F413" s="14">
        <f>F414</f>
        <v>521.19</v>
      </c>
      <c r="G413" s="14">
        <f aca="true" t="shared" si="64" ref="G413:H416">G414</f>
        <v>541.2</v>
      </c>
      <c r="H413" s="14">
        <f t="shared" si="64"/>
        <v>541.2</v>
      </c>
    </row>
    <row r="414" spans="1:8" s="5" customFormat="1" ht="12.75">
      <c r="A414" s="26" t="s">
        <v>265</v>
      </c>
      <c r="B414" s="26" t="s">
        <v>148</v>
      </c>
      <c r="C414" s="26"/>
      <c r="D414" s="26"/>
      <c r="E414" s="47" t="s">
        <v>157</v>
      </c>
      <c r="F414" s="14">
        <f>F415</f>
        <v>521.19</v>
      </c>
      <c r="G414" s="14">
        <f t="shared" si="64"/>
        <v>541.2</v>
      </c>
      <c r="H414" s="14">
        <f t="shared" si="64"/>
        <v>541.2</v>
      </c>
    </row>
    <row r="415" spans="1:8" s="5" customFormat="1" ht="33.75">
      <c r="A415" s="26" t="s">
        <v>265</v>
      </c>
      <c r="B415" s="26" t="s">
        <v>190</v>
      </c>
      <c r="C415" s="26"/>
      <c r="D415" s="26"/>
      <c r="E415" s="44" t="s">
        <v>212</v>
      </c>
      <c r="F415" s="14">
        <f>F416</f>
        <v>521.19</v>
      </c>
      <c r="G415" s="14">
        <f t="shared" si="64"/>
        <v>541.2</v>
      </c>
      <c r="H415" s="14">
        <f t="shared" si="64"/>
        <v>541.2</v>
      </c>
    </row>
    <row r="416" spans="1:8" ht="12.75">
      <c r="A416" s="10" t="s">
        <v>265</v>
      </c>
      <c r="B416" s="10" t="s">
        <v>190</v>
      </c>
      <c r="C416" s="10" t="s">
        <v>324</v>
      </c>
      <c r="D416" s="10"/>
      <c r="E416" s="47" t="s">
        <v>325</v>
      </c>
      <c r="F416" s="7">
        <f>F417</f>
        <v>521.19</v>
      </c>
      <c r="G416" s="7">
        <f t="shared" si="64"/>
        <v>541.2</v>
      </c>
      <c r="H416" s="7">
        <f t="shared" si="64"/>
        <v>541.2</v>
      </c>
    </row>
    <row r="417" spans="1:8" ht="22.5">
      <c r="A417" s="10" t="s">
        <v>265</v>
      </c>
      <c r="B417" s="10" t="s">
        <v>190</v>
      </c>
      <c r="C417" s="10" t="s">
        <v>2</v>
      </c>
      <c r="D417" s="10"/>
      <c r="E417" s="45" t="s">
        <v>3</v>
      </c>
      <c r="F417" s="7">
        <f>F418+F422+F425</f>
        <v>521.19</v>
      </c>
      <c r="G417" s="7">
        <f>G418+G422+G425</f>
        <v>541.2</v>
      </c>
      <c r="H417" s="7">
        <f>H418+H422+H425</f>
        <v>541.2</v>
      </c>
    </row>
    <row r="418" spans="1:8" ht="45">
      <c r="A418" s="10" t="s">
        <v>265</v>
      </c>
      <c r="B418" s="10" t="s">
        <v>190</v>
      </c>
      <c r="C418" s="10" t="s">
        <v>2</v>
      </c>
      <c r="D418" s="10" t="s">
        <v>272</v>
      </c>
      <c r="E418" s="46" t="s">
        <v>273</v>
      </c>
      <c r="F418" s="7">
        <f>F419</f>
        <v>492.00000000000006</v>
      </c>
      <c r="G418" s="7">
        <f>G419</f>
        <v>487.90000000000003</v>
      </c>
      <c r="H418" s="7">
        <f>H419</f>
        <v>487.90000000000003</v>
      </c>
    </row>
    <row r="419" spans="1:8" ht="22.5">
      <c r="A419" s="10" t="s">
        <v>265</v>
      </c>
      <c r="B419" s="10" t="s">
        <v>190</v>
      </c>
      <c r="C419" s="10" t="s">
        <v>2</v>
      </c>
      <c r="D419" s="10" t="s">
        <v>294</v>
      </c>
      <c r="E419" s="46" t="s">
        <v>295</v>
      </c>
      <c r="F419" s="7">
        <f>F420+F421</f>
        <v>492.00000000000006</v>
      </c>
      <c r="G419" s="7">
        <f>G420+G421</f>
        <v>487.90000000000003</v>
      </c>
      <c r="H419" s="7">
        <f>H420+H421</f>
        <v>487.90000000000003</v>
      </c>
    </row>
    <row r="420" spans="1:8" ht="22.5">
      <c r="A420" s="10" t="s">
        <v>265</v>
      </c>
      <c r="B420" s="10" t="s">
        <v>190</v>
      </c>
      <c r="C420" s="10" t="s">
        <v>2</v>
      </c>
      <c r="D420" s="10" t="s">
        <v>296</v>
      </c>
      <c r="E420" s="46" t="s">
        <v>608</v>
      </c>
      <c r="F420" s="7">
        <f>357.8+106.9</f>
        <v>464.70000000000005</v>
      </c>
      <c r="G420" s="7">
        <f>357.8+106.9</f>
        <v>464.70000000000005</v>
      </c>
      <c r="H420" s="7">
        <f>357.8+106.9</f>
        <v>464.70000000000005</v>
      </c>
    </row>
    <row r="421" spans="1:8" ht="22.5">
      <c r="A421" s="10" t="s">
        <v>265</v>
      </c>
      <c r="B421" s="10" t="s">
        <v>190</v>
      </c>
      <c r="C421" s="10" t="s">
        <v>2</v>
      </c>
      <c r="D421" s="10" t="s">
        <v>297</v>
      </c>
      <c r="E421" s="46" t="s">
        <v>609</v>
      </c>
      <c r="F421" s="7">
        <f>17.84+5.36+4.1</f>
        <v>27.299999999999997</v>
      </c>
      <c r="G421" s="7">
        <f>17.84+5.36</f>
        <v>23.2</v>
      </c>
      <c r="H421" s="7">
        <f>17.84+5.36</f>
        <v>23.2</v>
      </c>
    </row>
    <row r="422" spans="1:8" ht="22.5">
      <c r="A422" s="10" t="s">
        <v>265</v>
      </c>
      <c r="B422" s="10" t="s">
        <v>190</v>
      </c>
      <c r="C422" s="10" t="s">
        <v>2</v>
      </c>
      <c r="D422" s="10" t="s">
        <v>279</v>
      </c>
      <c r="E422" s="46" t="s">
        <v>292</v>
      </c>
      <c r="F422" s="7">
        <f aca="true" t="shared" si="65" ref="F422:H423">F423</f>
        <v>27.189999999999994</v>
      </c>
      <c r="G422" s="7">
        <f t="shared" si="65"/>
        <v>53.3</v>
      </c>
      <c r="H422" s="7">
        <f t="shared" si="65"/>
        <v>53.3</v>
      </c>
    </row>
    <row r="423" spans="1:8" ht="22.5">
      <c r="A423" s="10" t="s">
        <v>265</v>
      </c>
      <c r="B423" s="10" t="s">
        <v>190</v>
      </c>
      <c r="C423" s="10" t="s">
        <v>2</v>
      </c>
      <c r="D423" s="10" t="s">
        <v>278</v>
      </c>
      <c r="E423" s="46" t="s">
        <v>293</v>
      </c>
      <c r="F423" s="7">
        <f t="shared" si="65"/>
        <v>27.189999999999994</v>
      </c>
      <c r="G423" s="7">
        <f t="shared" si="65"/>
        <v>53.3</v>
      </c>
      <c r="H423" s="7">
        <f t="shared" si="65"/>
        <v>53.3</v>
      </c>
    </row>
    <row r="424" spans="1:9" ht="22.5">
      <c r="A424" s="10" t="s">
        <v>265</v>
      </c>
      <c r="B424" s="10" t="s">
        <v>190</v>
      </c>
      <c r="C424" s="10" t="s">
        <v>2</v>
      </c>
      <c r="D424" s="10" t="s">
        <v>244</v>
      </c>
      <c r="E424" s="46" t="s">
        <v>610</v>
      </c>
      <c r="F424" s="7">
        <f>35+6-1+12.3-4.1-1-20-0.01</f>
        <v>27.189999999999994</v>
      </c>
      <c r="G424" s="7">
        <f>35+6+12.3</f>
        <v>53.3</v>
      </c>
      <c r="H424" s="7">
        <f>35+6+12.3</f>
        <v>53.3</v>
      </c>
      <c r="I424">
        <f>-20-0.01</f>
        <v>-20.01</v>
      </c>
    </row>
    <row r="425" spans="1:8" ht="12.75">
      <c r="A425" s="10" t="s">
        <v>265</v>
      </c>
      <c r="B425" s="10" t="s">
        <v>190</v>
      </c>
      <c r="C425" s="10" t="s">
        <v>2</v>
      </c>
      <c r="D425" s="10" t="s">
        <v>311</v>
      </c>
      <c r="E425" s="45" t="s">
        <v>312</v>
      </c>
      <c r="F425" s="7">
        <f>F426</f>
        <v>2</v>
      </c>
      <c r="G425" s="7">
        <f>G426</f>
        <v>0</v>
      </c>
      <c r="H425" s="7">
        <f>H426</f>
        <v>0</v>
      </c>
    </row>
    <row r="426" spans="1:8" ht="12.75">
      <c r="A426" s="10" t="s">
        <v>265</v>
      </c>
      <c r="B426" s="10" t="s">
        <v>190</v>
      </c>
      <c r="C426" s="10" t="s">
        <v>2</v>
      </c>
      <c r="D426" s="10" t="s">
        <v>313</v>
      </c>
      <c r="E426" s="45" t="s">
        <v>314</v>
      </c>
      <c r="F426" s="7">
        <f>F427+F428</f>
        <v>2</v>
      </c>
      <c r="G426" s="7">
        <f>G427+G428</f>
        <v>0</v>
      </c>
      <c r="H426" s="7">
        <f>H427+H428</f>
        <v>0</v>
      </c>
    </row>
    <row r="427" spans="1:8" ht="12.75">
      <c r="A427" s="10" t="s">
        <v>265</v>
      </c>
      <c r="B427" s="10" t="s">
        <v>190</v>
      </c>
      <c r="C427" s="10" t="s">
        <v>2</v>
      </c>
      <c r="D427" s="10" t="s">
        <v>258</v>
      </c>
      <c r="E427" s="46" t="s">
        <v>611</v>
      </c>
      <c r="F427" s="7">
        <f>1-1</f>
        <v>0</v>
      </c>
      <c r="G427" s="107">
        <v>0</v>
      </c>
      <c r="H427" s="103">
        <v>0</v>
      </c>
    </row>
    <row r="428" spans="1:8" ht="12.75">
      <c r="A428" s="10" t="s">
        <v>265</v>
      </c>
      <c r="B428" s="10" t="s">
        <v>190</v>
      </c>
      <c r="C428" s="10" t="s">
        <v>2</v>
      </c>
      <c r="D428" s="10" t="s">
        <v>10</v>
      </c>
      <c r="E428" s="46" t="s">
        <v>11</v>
      </c>
      <c r="F428" s="7">
        <f>1+1</f>
        <v>2</v>
      </c>
      <c r="G428" s="107">
        <v>0</v>
      </c>
      <c r="H428" s="103">
        <v>0</v>
      </c>
    </row>
    <row r="429" spans="1:8" ht="22.5">
      <c r="A429" s="26" t="s">
        <v>180</v>
      </c>
      <c r="B429" s="10"/>
      <c r="C429" s="10"/>
      <c r="D429" s="10"/>
      <c r="E429" s="44" t="s">
        <v>635</v>
      </c>
      <c r="F429" s="14">
        <f>F430</f>
        <v>78</v>
      </c>
      <c r="G429" s="14">
        <f aca="true" t="shared" si="66" ref="G429:H432">G430</f>
        <v>200</v>
      </c>
      <c r="H429" s="14">
        <f t="shared" si="66"/>
        <v>200</v>
      </c>
    </row>
    <row r="430" spans="1:8" s="5" customFormat="1" ht="12.75">
      <c r="A430" s="26" t="s">
        <v>180</v>
      </c>
      <c r="B430" s="26" t="s">
        <v>148</v>
      </c>
      <c r="C430" s="26"/>
      <c r="D430" s="26"/>
      <c r="E430" s="44" t="s">
        <v>157</v>
      </c>
      <c r="F430" s="14">
        <f>F431</f>
        <v>78</v>
      </c>
      <c r="G430" s="14">
        <f t="shared" si="66"/>
        <v>200</v>
      </c>
      <c r="H430" s="14">
        <f t="shared" si="66"/>
        <v>200</v>
      </c>
    </row>
    <row r="431" spans="1:8" s="5" customFormat="1" ht="12.75">
      <c r="A431" s="26" t="s">
        <v>180</v>
      </c>
      <c r="B431" s="26" t="s">
        <v>213</v>
      </c>
      <c r="C431" s="26"/>
      <c r="D431" s="26"/>
      <c r="E431" s="44" t="s">
        <v>160</v>
      </c>
      <c r="F431" s="14">
        <f>F432</f>
        <v>78</v>
      </c>
      <c r="G431" s="14">
        <f t="shared" si="66"/>
        <v>200</v>
      </c>
      <c r="H431" s="14">
        <f t="shared" si="66"/>
        <v>200</v>
      </c>
    </row>
    <row r="432" spans="1:8" ht="33.75">
      <c r="A432" s="26" t="s">
        <v>180</v>
      </c>
      <c r="B432" s="26" t="s">
        <v>213</v>
      </c>
      <c r="C432" s="26" t="s">
        <v>340</v>
      </c>
      <c r="D432" s="26"/>
      <c r="E432" s="44" t="s">
        <v>341</v>
      </c>
      <c r="F432" s="14">
        <f>F433</f>
        <v>78</v>
      </c>
      <c r="G432" s="14">
        <f t="shared" si="66"/>
        <v>200</v>
      </c>
      <c r="H432" s="14">
        <f t="shared" si="66"/>
        <v>200</v>
      </c>
    </row>
    <row r="433" spans="1:8" ht="12.75">
      <c r="A433" s="10" t="s">
        <v>180</v>
      </c>
      <c r="B433" s="10" t="s">
        <v>213</v>
      </c>
      <c r="C433" s="10" t="s">
        <v>4</v>
      </c>
      <c r="D433" s="78"/>
      <c r="E433" s="59" t="s">
        <v>46</v>
      </c>
      <c r="F433" s="7">
        <f>F435+F447</f>
        <v>78</v>
      </c>
      <c r="G433" s="7">
        <f>G435+G447</f>
        <v>200</v>
      </c>
      <c r="H433" s="7">
        <f>H435+H447</f>
        <v>200</v>
      </c>
    </row>
    <row r="434" spans="1:8" s="4" customFormat="1" ht="12.75">
      <c r="A434" s="29" t="s">
        <v>180</v>
      </c>
      <c r="B434" s="10" t="s">
        <v>213</v>
      </c>
      <c r="C434" s="29" t="s">
        <v>5</v>
      </c>
      <c r="D434" s="29"/>
      <c r="E434" s="46" t="s">
        <v>372</v>
      </c>
      <c r="F434" s="17">
        <f>F435</f>
        <v>78</v>
      </c>
      <c r="G434" s="17">
        <f>G435</f>
        <v>166</v>
      </c>
      <c r="H434" s="17">
        <f>H435</f>
        <v>166</v>
      </c>
    </row>
    <row r="435" spans="1:8" s="4" customFormat="1" ht="22.5">
      <c r="A435" s="29" t="s">
        <v>180</v>
      </c>
      <c r="B435" s="10" t="s">
        <v>213</v>
      </c>
      <c r="C435" s="29" t="s">
        <v>393</v>
      </c>
      <c r="D435" s="29"/>
      <c r="E435" s="46" t="s">
        <v>394</v>
      </c>
      <c r="F435" s="17">
        <f>F437+F440</f>
        <v>78</v>
      </c>
      <c r="G435" s="17">
        <f>G437+G440</f>
        <v>166</v>
      </c>
      <c r="H435" s="17">
        <f>H437+H440</f>
        <v>166</v>
      </c>
    </row>
    <row r="436" spans="1:8" s="4" customFormat="1" ht="33.75">
      <c r="A436" s="29" t="s">
        <v>180</v>
      </c>
      <c r="B436" s="10" t="s">
        <v>213</v>
      </c>
      <c r="C436" s="29" t="s">
        <v>395</v>
      </c>
      <c r="D436" s="29"/>
      <c r="E436" s="46" t="s">
        <v>399</v>
      </c>
      <c r="F436" s="17">
        <f>F437</f>
        <v>5</v>
      </c>
      <c r="G436" s="17">
        <f aca="true" t="shared" si="67" ref="G436:H438">G437</f>
        <v>146</v>
      </c>
      <c r="H436" s="17">
        <f t="shared" si="67"/>
        <v>146</v>
      </c>
    </row>
    <row r="437" spans="1:8" s="4" customFormat="1" ht="22.5">
      <c r="A437" s="10" t="s">
        <v>180</v>
      </c>
      <c r="B437" s="10" t="s">
        <v>213</v>
      </c>
      <c r="C437" s="10" t="s">
        <v>395</v>
      </c>
      <c r="D437" s="10" t="s">
        <v>279</v>
      </c>
      <c r="E437" s="46" t="s">
        <v>292</v>
      </c>
      <c r="F437" s="17">
        <f>F438</f>
        <v>5</v>
      </c>
      <c r="G437" s="17">
        <f t="shared" si="67"/>
        <v>146</v>
      </c>
      <c r="H437" s="17">
        <f t="shared" si="67"/>
        <v>146</v>
      </c>
    </row>
    <row r="438" spans="1:8" s="4" customFormat="1" ht="22.5">
      <c r="A438" s="29" t="s">
        <v>180</v>
      </c>
      <c r="B438" s="10" t="s">
        <v>213</v>
      </c>
      <c r="C438" s="29" t="s">
        <v>395</v>
      </c>
      <c r="D438" s="10" t="s">
        <v>278</v>
      </c>
      <c r="E438" s="46" t="s">
        <v>293</v>
      </c>
      <c r="F438" s="17">
        <f>F439</f>
        <v>5</v>
      </c>
      <c r="G438" s="17">
        <f t="shared" si="67"/>
        <v>146</v>
      </c>
      <c r="H438" s="17">
        <f t="shared" si="67"/>
        <v>146</v>
      </c>
    </row>
    <row r="439" spans="1:9" s="4" customFormat="1" ht="22.5">
      <c r="A439" s="29" t="s">
        <v>180</v>
      </c>
      <c r="B439" s="10" t="s">
        <v>213</v>
      </c>
      <c r="C439" s="10" t="s">
        <v>395</v>
      </c>
      <c r="D439" s="10" t="s">
        <v>244</v>
      </c>
      <c r="E439" s="46" t="s">
        <v>610</v>
      </c>
      <c r="F439" s="17">
        <f>146-45-67-10-19</f>
        <v>5</v>
      </c>
      <c r="G439" s="107">
        <v>146</v>
      </c>
      <c r="H439" s="105">
        <v>146</v>
      </c>
      <c r="I439" s="4">
        <v>-19</v>
      </c>
    </row>
    <row r="440" spans="1:8" s="4" customFormat="1" ht="22.5">
      <c r="A440" s="29" t="s">
        <v>180</v>
      </c>
      <c r="B440" s="10" t="s">
        <v>213</v>
      </c>
      <c r="C440" s="10" t="s">
        <v>400</v>
      </c>
      <c r="D440" s="29"/>
      <c r="E440" s="45" t="s">
        <v>401</v>
      </c>
      <c r="F440" s="17">
        <f>F441+F444</f>
        <v>73</v>
      </c>
      <c r="G440" s="17">
        <f>G441+G444</f>
        <v>20</v>
      </c>
      <c r="H440" s="17">
        <f>H441+H444</f>
        <v>20</v>
      </c>
    </row>
    <row r="441" spans="1:8" s="4" customFormat="1" ht="22.5">
      <c r="A441" s="10" t="s">
        <v>180</v>
      </c>
      <c r="B441" s="10" t="s">
        <v>213</v>
      </c>
      <c r="C441" s="10" t="s">
        <v>400</v>
      </c>
      <c r="D441" s="10" t="s">
        <v>279</v>
      </c>
      <c r="E441" s="46" t="s">
        <v>292</v>
      </c>
      <c r="F441" s="17">
        <f aca="true" t="shared" si="68" ref="F441:H442">F442</f>
        <v>71.8</v>
      </c>
      <c r="G441" s="17">
        <f t="shared" si="68"/>
        <v>20</v>
      </c>
      <c r="H441" s="17">
        <f t="shared" si="68"/>
        <v>20</v>
      </c>
    </row>
    <row r="442" spans="1:8" s="4" customFormat="1" ht="22.5">
      <c r="A442" s="29" t="s">
        <v>180</v>
      </c>
      <c r="B442" s="10" t="s">
        <v>213</v>
      </c>
      <c r="C442" s="10" t="s">
        <v>400</v>
      </c>
      <c r="D442" s="10" t="s">
        <v>278</v>
      </c>
      <c r="E442" s="46" t="s">
        <v>293</v>
      </c>
      <c r="F442" s="17">
        <f t="shared" si="68"/>
        <v>71.8</v>
      </c>
      <c r="G442" s="17">
        <f t="shared" si="68"/>
        <v>20</v>
      </c>
      <c r="H442" s="17">
        <f t="shared" si="68"/>
        <v>20</v>
      </c>
    </row>
    <row r="443" spans="1:9" s="4" customFormat="1" ht="22.5">
      <c r="A443" s="29" t="s">
        <v>180</v>
      </c>
      <c r="B443" s="10" t="s">
        <v>213</v>
      </c>
      <c r="C443" s="10" t="s">
        <v>400</v>
      </c>
      <c r="D443" s="10" t="s">
        <v>244</v>
      </c>
      <c r="E443" s="46" t="s">
        <v>610</v>
      </c>
      <c r="F443" s="17">
        <f>20+5+27+19.8</f>
        <v>71.8</v>
      </c>
      <c r="G443" s="107">
        <v>20</v>
      </c>
      <c r="H443" s="105">
        <v>20</v>
      </c>
      <c r="I443" s="4">
        <v>19.8</v>
      </c>
    </row>
    <row r="444" spans="1:8" s="4" customFormat="1" ht="12.75">
      <c r="A444" s="29" t="s">
        <v>180</v>
      </c>
      <c r="B444" s="10" t="s">
        <v>213</v>
      </c>
      <c r="C444" s="10" t="s">
        <v>400</v>
      </c>
      <c r="D444" s="10" t="s">
        <v>311</v>
      </c>
      <c r="E444" s="45" t="s">
        <v>312</v>
      </c>
      <c r="F444" s="17">
        <f aca="true" t="shared" si="69" ref="F444:H445">F445</f>
        <v>1.2</v>
      </c>
      <c r="G444" s="17">
        <f t="shared" si="69"/>
        <v>0</v>
      </c>
      <c r="H444" s="17">
        <f t="shared" si="69"/>
        <v>0</v>
      </c>
    </row>
    <row r="445" spans="1:8" s="4" customFormat="1" ht="12.75">
      <c r="A445" s="29" t="s">
        <v>180</v>
      </c>
      <c r="B445" s="10" t="s">
        <v>213</v>
      </c>
      <c r="C445" s="10" t="s">
        <v>400</v>
      </c>
      <c r="D445" s="10" t="s">
        <v>313</v>
      </c>
      <c r="E445" s="45" t="s">
        <v>314</v>
      </c>
      <c r="F445" s="17">
        <f t="shared" si="69"/>
        <v>1.2</v>
      </c>
      <c r="G445" s="17">
        <f t="shared" si="69"/>
        <v>0</v>
      </c>
      <c r="H445" s="17">
        <f t="shared" si="69"/>
        <v>0</v>
      </c>
    </row>
    <row r="446" spans="1:9" s="4" customFormat="1" ht="12.75">
      <c r="A446" s="29" t="s">
        <v>180</v>
      </c>
      <c r="B446" s="10" t="s">
        <v>213</v>
      </c>
      <c r="C446" s="10" t="s">
        <v>400</v>
      </c>
      <c r="D446" s="10" t="s">
        <v>258</v>
      </c>
      <c r="E446" s="45" t="s">
        <v>611</v>
      </c>
      <c r="F446" s="17">
        <f>2-0.8</f>
        <v>1.2</v>
      </c>
      <c r="G446" s="107"/>
      <c r="H446" s="105"/>
      <c r="I446" s="4">
        <v>-0.8</v>
      </c>
    </row>
    <row r="447" spans="1:8" s="4" customFormat="1" ht="12.75">
      <c r="A447" s="29" t="s">
        <v>180</v>
      </c>
      <c r="B447" s="10" t="s">
        <v>213</v>
      </c>
      <c r="C447" s="10" t="s">
        <v>402</v>
      </c>
      <c r="D447" s="29"/>
      <c r="E447" s="45" t="s">
        <v>403</v>
      </c>
      <c r="F447" s="17">
        <f>F448</f>
        <v>0</v>
      </c>
      <c r="G447" s="17">
        <f aca="true" t="shared" si="70" ref="G447:H450">G448</f>
        <v>34</v>
      </c>
      <c r="H447" s="17">
        <f t="shared" si="70"/>
        <v>34</v>
      </c>
    </row>
    <row r="448" spans="1:8" s="4" customFormat="1" ht="47.25" customHeight="1">
      <c r="A448" s="29" t="s">
        <v>180</v>
      </c>
      <c r="B448" s="10" t="s">
        <v>213</v>
      </c>
      <c r="C448" s="10" t="s">
        <v>404</v>
      </c>
      <c r="D448" s="29"/>
      <c r="E448" s="45" t="s">
        <v>405</v>
      </c>
      <c r="F448" s="17">
        <f>F449</f>
        <v>0</v>
      </c>
      <c r="G448" s="17">
        <f t="shared" si="70"/>
        <v>34</v>
      </c>
      <c r="H448" s="17">
        <f t="shared" si="70"/>
        <v>34</v>
      </c>
    </row>
    <row r="449" spans="1:8" s="4" customFormat="1" ht="22.5">
      <c r="A449" s="10" t="s">
        <v>180</v>
      </c>
      <c r="B449" s="10" t="s">
        <v>213</v>
      </c>
      <c r="C449" s="10" t="s">
        <v>404</v>
      </c>
      <c r="D449" s="10" t="s">
        <v>279</v>
      </c>
      <c r="E449" s="46" t="s">
        <v>292</v>
      </c>
      <c r="F449" s="17">
        <f>F450</f>
        <v>0</v>
      </c>
      <c r="G449" s="17">
        <f t="shared" si="70"/>
        <v>34</v>
      </c>
      <c r="H449" s="17">
        <f t="shared" si="70"/>
        <v>34</v>
      </c>
    </row>
    <row r="450" spans="1:8" s="4" customFormat="1" ht="22.5">
      <c r="A450" s="29" t="s">
        <v>180</v>
      </c>
      <c r="B450" s="10" t="s">
        <v>213</v>
      </c>
      <c r="C450" s="10" t="s">
        <v>404</v>
      </c>
      <c r="D450" s="10" t="s">
        <v>278</v>
      </c>
      <c r="E450" s="46" t="s">
        <v>293</v>
      </c>
      <c r="F450" s="17">
        <f>F451</f>
        <v>0</v>
      </c>
      <c r="G450" s="17">
        <f t="shared" si="70"/>
        <v>34</v>
      </c>
      <c r="H450" s="17">
        <f t="shared" si="70"/>
        <v>34</v>
      </c>
    </row>
    <row r="451" spans="1:8" s="4" customFormat="1" ht="22.5">
      <c r="A451" s="29" t="s">
        <v>180</v>
      </c>
      <c r="B451" s="10" t="s">
        <v>213</v>
      </c>
      <c r="C451" s="10" t="s">
        <v>404</v>
      </c>
      <c r="D451" s="10" t="s">
        <v>244</v>
      </c>
      <c r="E451" s="46" t="s">
        <v>610</v>
      </c>
      <c r="F451" s="17">
        <f>34-17-17</f>
        <v>0</v>
      </c>
      <c r="G451" s="107">
        <v>34</v>
      </c>
      <c r="H451" s="105">
        <v>34</v>
      </c>
    </row>
    <row r="452" spans="1:8" ht="33.75">
      <c r="A452" s="26" t="s">
        <v>182</v>
      </c>
      <c r="B452" s="26"/>
      <c r="C452" s="26"/>
      <c r="D452" s="26"/>
      <c r="E452" s="44" t="s">
        <v>232</v>
      </c>
      <c r="F452" s="14">
        <f>F453+F476+F537+F648</f>
        <v>34661.568</v>
      </c>
      <c r="G452" s="14">
        <f>G453+G476+G537+G648</f>
        <v>29187</v>
      </c>
      <c r="H452" s="14">
        <f>H453+H476+H537+H648</f>
        <v>25587</v>
      </c>
    </row>
    <row r="453" spans="1:8" ht="12.75">
      <c r="A453" s="26" t="s">
        <v>182</v>
      </c>
      <c r="B453" s="26" t="s">
        <v>154</v>
      </c>
      <c r="C453" s="26"/>
      <c r="D453" s="26"/>
      <c r="E453" s="44" t="s">
        <v>204</v>
      </c>
      <c r="F453" s="14">
        <f aca="true" t="shared" si="71" ref="F453:H461">F454</f>
        <v>15</v>
      </c>
      <c r="G453" s="14">
        <f t="shared" si="71"/>
        <v>30</v>
      </c>
      <c r="H453" s="14">
        <f t="shared" si="71"/>
        <v>30</v>
      </c>
    </row>
    <row r="454" spans="1:8" ht="12.75">
      <c r="A454" s="10" t="s">
        <v>182</v>
      </c>
      <c r="B454" s="26" t="s">
        <v>209</v>
      </c>
      <c r="C454" s="26"/>
      <c r="D454" s="26"/>
      <c r="E454" s="44" t="s">
        <v>165</v>
      </c>
      <c r="F454" s="7">
        <f t="shared" si="71"/>
        <v>15</v>
      </c>
      <c r="G454" s="7">
        <f t="shared" si="71"/>
        <v>30</v>
      </c>
      <c r="H454" s="7">
        <f t="shared" si="71"/>
        <v>30</v>
      </c>
    </row>
    <row r="455" spans="1:8" ht="12.75">
      <c r="A455" s="10" t="s">
        <v>182</v>
      </c>
      <c r="B455" s="10" t="s">
        <v>209</v>
      </c>
      <c r="C455" s="10" t="s">
        <v>151</v>
      </c>
      <c r="D455" s="10"/>
      <c r="E455" s="46" t="s">
        <v>491</v>
      </c>
      <c r="F455" s="7">
        <f>F456</f>
        <v>15</v>
      </c>
      <c r="G455" s="7">
        <f t="shared" si="71"/>
        <v>30</v>
      </c>
      <c r="H455" s="7">
        <f t="shared" si="71"/>
        <v>30</v>
      </c>
    </row>
    <row r="456" spans="1:8" ht="12.75">
      <c r="A456" s="10" t="s">
        <v>182</v>
      </c>
      <c r="B456" s="10" t="s">
        <v>209</v>
      </c>
      <c r="C456" s="27" t="s">
        <v>14</v>
      </c>
      <c r="D456" s="27"/>
      <c r="E456" s="45" t="s">
        <v>342</v>
      </c>
      <c r="F456" s="7">
        <f>F457</f>
        <v>15</v>
      </c>
      <c r="G456" s="7">
        <f t="shared" si="71"/>
        <v>30</v>
      </c>
      <c r="H456" s="7">
        <f t="shared" si="71"/>
        <v>30</v>
      </c>
    </row>
    <row r="457" spans="1:8" ht="12.75">
      <c r="A457" s="10" t="s">
        <v>182</v>
      </c>
      <c r="B457" s="10" t="s">
        <v>209</v>
      </c>
      <c r="C457" s="27" t="s">
        <v>15</v>
      </c>
      <c r="D457" s="27"/>
      <c r="E457" s="46" t="s">
        <v>372</v>
      </c>
      <c r="F457" s="7">
        <f>F458+F471</f>
        <v>15</v>
      </c>
      <c r="G457" s="7">
        <f>G458+G471</f>
        <v>30</v>
      </c>
      <c r="H457" s="7">
        <f>H458+H471</f>
        <v>30</v>
      </c>
    </row>
    <row r="458" spans="1:8" ht="22.5">
      <c r="A458" s="10" t="s">
        <v>182</v>
      </c>
      <c r="B458" s="10" t="s">
        <v>209</v>
      </c>
      <c r="C458" s="27" t="s">
        <v>492</v>
      </c>
      <c r="D458" s="27"/>
      <c r="E458" s="46" t="s">
        <v>493</v>
      </c>
      <c r="F458" s="7">
        <f>F459+F463+F467</f>
        <v>15</v>
      </c>
      <c r="G458" s="7">
        <f>G459+G463+G467</f>
        <v>20</v>
      </c>
      <c r="H458" s="7">
        <f>H459+H463+H467</f>
        <v>20</v>
      </c>
    </row>
    <row r="459" spans="1:8" ht="12.75">
      <c r="A459" s="10" t="s">
        <v>182</v>
      </c>
      <c r="B459" s="10" t="s">
        <v>209</v>
      </c>
      <c r="C459" s="27" t="s">
        <v>494</v>
      </c>
      <c r="D459" s="27"/>
      <c r="E459" s="46" t="s">
        <v>495</v>
      </c>
      <c r="F459" s="7">
        <f>F460</f>
        <v>5</v>
      </c>
      <c r="G459" s="7">
        <f>G460</f>
        <v>5</v>
      </c>
      <c r="H459" s="7">
        <f>H460</f>
        <v>5</v>
      </c>
    </row>
    <row r="460" spans="1:8" ht="22.5">
      <c r="A460" s="10" t="s">
        <v>182</v>
      </c>
      <c r="B460" s="10" t="s">
        <v>209</v>
      </c>
      <c r="C460" s="27" t="s">
        <v>494</v>
      </c>
      <c r="D460" s="10" t="s">
        <v>279</v>
      </c>
      <c r="E460" s="46" t="s">
        <v>292</v>
      </c>
      <c r="F460" s="7">
        <f t="shared" si="71"/>
        <v>5</v>
      </c>
      <c r="G460" s="7">
        <f t="shared" si="71"/>
        <v>5</v>
      </c>
      <c r="H460" s="7">
        <f t="shared" si="71"/>
        <v>5</v>
      </c>
    </row>
    <row r="461" spans="1:8" ht="22.5">
      <c r="A461" s="10" t="s">
        <v>182</v>
      </c>
      <c r="B461" s="10" t="s">
        <v>209</v>
      </c>
      <c r="C461" s="27" t="s">
        <v>494</v>
      </c>
      <c r="D461" s="10" t="s">
        <v>278</v>
      </c>
      <c r="E461" s="46" t="s">
        <v>293</v>
      </c>
      <c r="F461" s="7">
        <f t="shared" si="71"/>
        <v>5</v>
      </c>
      <c r="G461" s="7">
        <f t="shared" si="71"/>
        <v>5</v>
      </c>
      <c r="H461" s="7">
        <f t="shared" si="71"/>
        <v>5</v>
      </c>
    </row>
    <row r="462" spans="1:8" ht="22.5">
      <c r="A462" s="10" t="s">
        <v>182</v>
      </c>
      <c r="B462" s="10" t="s">
        <v>209</v>
      </c>
      <c r="C462" s="27" t="s">
        <v>494</v>
      </c>
      <c r="D462" s="10" t="s">
        <v>244</v>
      </c>
      <c r="E462" s="46" t="s">
        <v>610</v>
      </c>
      <c r="F462" s="7">
        <v>5</v>
      </c>
      <c r="G462" s="102">
        <v>5</v>
      </c>
      <c r="H462" s="103">
        <v>5</v>
      </c>
    </row>
    <row r="463" spans="1:8" ht="22.5">
      <c r="A463" s="10" t="s">
        <v>182</v>
      </c>
      <c r="B463" s="10" t="s">
        <v>209</v>
      </c>
      <c r="C463" s="27" t="s">
        <v>451</v>
      </c>
      <c r="D463" s="27"/>
      <c r="E463" s="46" t="s">
        <v>496</v>
      </c>
      <c r="F463" s="7">
        <f>F464</f>
        <v>10</v>
      </c>
      <c r="G463" s="7">
        <f aca="true" t="shared" si="72" ref="G463:H465">G464</f>
        <v>10</v>
      </c>
      <c r="H463" s="7">
        <f t="shared" si="72"/>
        <v>10</v>
      </c>
    </row>
    <row r="464" spans="1:8" ht="22.5">
      <c r="A464" s="10" t="s">
        <v>182</v>
      </c>
      <c r="B464" s="10" t="s">
        <v>209</v>
      </c>
      <c r="C464" s="27" t="s">
        <v>451</v>
      </c>
      <c r="D464" s="10" t="s">
        <v>279</v>
      </c>
      <c r="E464" s="46" t="s">
        <v>292</v>
      </c>
      <c r="F464" s="7">
        <f>F465</f>
        <v>10</v>
      </c>
      <c r="G464" s="7">
        <f t="shared" si="72"/>
        <v>10</v>
      </c>
      <c r="H464" s="7">
        <f t="shared" si="72"/>
        <v>10</v>
      </c>
    </row>
    <row r="465" spans="1:8" ht="22.5">
      <c r="A465" s="10" t="s">
        <v>182</v>
      </c>
      <c r="B465" s="10" t="s">
        <v>209</v>
      </c>
      <c r="C465" s="27" t="s">
        <v>451</v>
      </c>
      <c r="D465" s="10" t="s">
        <v>278</v>
      </c>
      <c r="E465" s="46" t="s">
        <v>293</v>
      </c>
      <c r="F465" s="7">
        <f>F466</f>
        <v>10</v>
      </c>
      <c r="G465" s="7">
        <f t="shared" si="72"/>
        <v>10</v>
      </c>
      <c r="H465" s="7">
        <f t="shared" si="72"/>
        <v>10</v>
      </c>
    </row>
    <row r="466" spans="1:8" ht="22.5">
      <c r="A466" s="10" t="s">
        <v>182</v>
      </c>
      <c r="B466" s="10" t="s">
        <v>209</v>
      </c>
      <c r="C466" s="27" t="s">
        <v>451</v>
      </c>
      <c r="D466" s="10" t="s">
        <v>244</v>
      </c>
      <c r="E466" s="46" t="s">
        <v>610</v>
      </c>
      <c r="F466" s="7">
        <v>10</v>
      </c>
      <c r="G466" s="102">
        <v>10</v>
      </c>
      <c r="H466" s="103">
        <v>10</v>
      </c>
    </row>
    <row r="467" spans="1:8" ht="22.5">
      <c r="A467" s="10" t="s">
        <v>182</v>
      </c>
      <c r="B467" s="10" t="s">
        <v>209</v>
      </c>
      <c r="C467" s="27" t="s">
        <v>453</v>
      </c>
      <c r="D467" s="27"/>
      <c r="E467" s="46" t="s">
        <v>497</v>
      </c>
      <c r="F467" s="7">
        <f>F468</f>
        <v>0</v>
      </c>
      <c r="G467" s="7">
        <f aca="true" t="shared" si="73" ref="G467:H469">G468</f>
        <v>5</v>
      </c>
      <c r="H467" s="7">
        <f t="shared" si="73"/>
        <v>5</v>
      </c>
    </row>
    <row r="468" spans="1:8" ht="22.5">
      <c r="A468" s="10" t="s">
        <v>182</v>
      </c>
      <c r="B468" s="10" t="s">
        <v>209</v>
      </c>
      <c r="C468" s="27" t="s">
        <v>453</v>
      </c>
      <c r="D468" s="10" t="s">
        <v>279</v>
      </c>
      <c r="E468" s="46" t="s">
        <v>292</v>
      </c>
      <c r="F468" s="7">
        <f>F469</f>
        <v>0</v>
      </c>
      <c r="G468" s="7">
        <f t="shared" si="73"/>
        <v>5</v>
      </c>
      <c r="H468" s="7">
        <f t="shared" si="73"/>
        <v>5</v>
      </c>
    </row>
    <row r="469" spans="1:8" ht="22.5">
      <c r="A469" s="10" t="s">
        <v>182</v>
      </c>
      <c r="B469" s="10" t="s">
        <v>209</v>
      </c>
      <c r="C469" s="27" t="s">
        <v>453</v>
      </c>
      <c r="D469" s="10" t="s">
        <v>278</v>
      </c>
      <c r="E469" s="46" t="s">
        <v>293</v>
      </c>
      <c r="F469" s="7">
        <f>F470</f>
        <v>0</v>
      </c>
      <c r="G469" s="7">
        <f t="shared" si="73"/>
        <v>5</v>
      </c>
      <c r="H469" s="7">
        <f t="shared" si="73"/>
        <v>5</v>
      </c>
    </row>
    <row r="470" spans="1:8" ht="22.5">
      <c r="A470" s="10" t="s">
        <v>182</v>
      </c>
      <c r="B470" s="10" t="s">
        <v>209</v>
      </c>
      <c r="C470" s="27" t="s">
        <v>453</v>
      </c>
      <c r="D470" s="10" t="s">
        <v>244</v>
      </c>
      <c r="E470" s="46" t="s">
        <v>610</v>
      </c>
      <c r="F470" s="7">
        <f>5-5</f>
        <v>0</v>
      </c>
      <c r="G470" s="102">
        <v>5</v>
      </c>
      <c r="H470" s="103">
        <v>5</v>
      </c>
    </row>
    <row r="471" spans="1:8" ht="22.5">
      <c r="A471" s="10" t="s">
        <v>182</v>
      </c>
      <c r="B471" s="10" t="s">
        <v>209</v>
      </c>
      <c r="C471" s="27" t="s">
        <v>498</v>
      </c>
      <c r="D471" s="27"/>
      <c r="E471" s="46" t="s">
        <v>499</v>
      </c>
      <c r="F471" s="7">
        <f>F472</f>
        <v>0</v>
      </c>
      <c r="G471" s="7">
        <f aca="true" t="shared" si="74" ref="G471:H474">G472</f>
        <v>10</v>
      </c>
      <c r="H471" s="7">
        <f t="shared" si="74"/>
        <v>10</v>
      </c>
    </row>
    <row r="472" spans="1:8" ht="12.75">
      <c r="A472" s="10" t="s">
        <v>182</v>
      </c>
      <c r="B472" s="10" t="s">
        <v>209</v>
      </c>
      <c r="C472" s="27" t="s">
        <v>500</v>
      </c>
      <c r="D472" s="27"/>
      <c r="E472" s="46" t="s">
        <v>501</v>
      </c>
      <c r="F472" s="7">
        <f>F473</f>
        <v>0</v>
      </c>
      <c r="G472" s="7">
        <f t="shared" si="74"/>
        <v>10</v>
      </c>
      <c r="H472" s="7">
        <f t="shared" si="74"/>
        <v>10</v>
      </c>
    </row>
    <row r="473" spans="1:8" ht="22.5">
      <c r="A473" s="10" t="s">
        <v>182</v>
      </c>
      <c r="B473" s="10" t="s">
        <v>209</v>
      </c>
      <c r="C473" s="27" t="s">
        <v>500</v>
      </c>
      <c r="D473" s="10" t="s">
        <v>279</v>
      </c>
      <c r="E473" s="46" t="s">
        <v>292</v>
      </c>
      <c r="F473" s="7">
        <f>F474</f>
        <v>0</v>
      </c>
      <c r="G473" s="7">
        <f t="shared" si="74"/>
        <v>10</v>
      </c>
      <c r="H473" s="7">
        <f t="shared" si="74"/>
        <v>10</v>
      </c>
    </row>
    <row r="474" spans="1:8" ht="22.5">
      <c r="A474" s="10" t="s">
        <v>182</v>
      </c>
      <c r="B474" s="10" t="s">
        <v>209</v>
      </c>
      <c r="C474" s="27" t="s">
        <v>500</v>
      </c>
      <c r="D474" s="10" t="s">
        <v>278</v>
      </c>
      <c r="E474" s="46" t="s">
        <v>293</v>
      </c>
      <c r="F474" s="7">
        <f>F475</f>
        <v>0</v>
      </c>
      <c r="G474" s="7">
        <f t="shared" si="74"/>
        <v>10</v>
      </c>
      <c r="H474" s="7">
        <f t="shared" si="74"/>
        <v>10</v>
      </c>
    </row>
    <row r="475" spans="1:8" ht="22.5">
      <c r="A475" s="10" t="s">
        <v>182</v>
      </c>
      <c r="B475" s="10" t="s">
        <v>209</v>
      </c>
      <c r="C475" s="27" t="s">
        <v>500</v>
      </c>
      <c r="D475" s="10" t="s">
        <v>244</v>
      </c>
      <c r="E475" s="46" t="s">
        <v>610</v>
      </c>
      <c r="F475" s="7">
        <f>10-10</f>
        <v>0</v>
      </c>
      <c r="G475" s="102">
        <v>10</v>
      </c>
      <c r="H475" s="103">
        <v>10</v>
      </c>
    </row>
    <row r="476" spans="1:8" ht="12.75">
      <c r="A476" s="26" t="s">
        <v>182</v>
      </c>
      <c r="B476" s="26" t="s">
        <v>166</v>
      </c>
      <c r="C476" s="26"/>
      <c r="D476" s="26"/>
      <c r="E476" s="44" t="s">
        <v>167</v>
      </c>
      <c r="F476" s="14">
        <f>F477+F488</f>
        <v>2841.5</v>
      </c>
      <c r="G476" s="14">
        <f>G477+G488</f>
        <v>2780</v>
      </c>
      <c r="H476" s="14">
        <f>H477+H488</f>
        <v>2680</v>
      </c>
    </row>
    <row r="477" spans="1:8" s="5" customFormat="1" ht="12.75">
      <c r="A477" s="26" t="s">
        <v>182</v>
      </c>
      <c r="B477" s="26" t="s">
        <v>183</v>
      </c>
      <c r="C477" s="26"/>
      <c r="D477" s="26"/>
      <c r="E477" s="44" t="s">
        <v>184</v>
      </c>
      <c r="F477" s="14">
        <f>F478</f>
        <v>2621.5</v>
      </c>
      <c r="G477" s="14">
        <f aca="true" t="shared" si="75" ref="G477:H479">G478</f>
        <v>2500</v>
      </c>
      <c r="H477" s="14">
        <f t="shared" si="75"/>
        <v>2400</v>
      </c>
    </row>
    <row r="478" spans="1:8" s="5" customFormat="1" ht="22.5">
      <c r="A478" s="10" t="s">
        <v>182</v>
      </c>
      <c r="B478" s="10" t="s">
        <v>183</v>
      </c>
      <c r="C478" s="10" t="s">
        <v>343</v>
      </c>
      <c r="D478" s="10"/>
      <c r="E478" s="46" t="s">
        <v>344</v>
      </c>
      <c r="F478" s="7">
        <f>F479</f>
        <v>2621.5</v>
      </c>
      <c r="G478" s="7">
        <f t="shared" si="75"/>
        <v>2500</v>
      </c>
      <c r="H478" s="7">
        <f t="shared" si="75"/>
        <v>2400</v>
      </c>
    </row>
    <row r="479" spans="1:8" s="5" customFormat="1" ht="12.75">
      <c r="A479" s="10" t="s">
        <v>182</v>
      </c>
      <c r="B479" s="10" t="s">
        <v>183</v>
      </c>
      <c r="C479" s="10" t="s">
        <v>137</v>
      </c>
      <c r="D479" s="10"/>
      <c r="E479" s="46" t="s">
        <v>30</v>
      </c>
      <c r="F479" s="7">
        <f>F480</f>
        <v>2621.5</v>
      </c>
      <c r="G479" s="7">
        <f t="shared" si="75"/>
        <v>2500</v>
      </c>
      <c r="H479" s="7">
        <f t="shared" si="75"/>
        <v>2400</v>
      </c>
    </row>
    <row r="480" spans="1:8" ht="22.5">
      <c r="A480" s="10" t="s">
        <v>182</v>
      </c>
      <c r="B480" s="10" t="s">
        <v>183</v>
      </c>
      <c r="C480" s="10" t="s">
        <v>138</v>
      </c>
      <c r="D480" s="10"/>
      <c r="E480" s="46" t="s">
        <v>687</v>
      </c>
      <c r="F480" s="6">
        <f>F483</f>
        <v>2621.5</v>
      </c>
      <c r="G480" s="6">
        <f>G483</f>
        <v>2500</v>
      </c>
      <c r="H480" s="6">
        <f>H483</f>
        <v>2400</v>
      </c>
    </row>
    <row r="481" spans="1:8" ht="12.75">
      <c r="A481" s="10" t="s">
        <v>182</v>
      </c>
      <c r="B481" s="10" t="s">
        <v>183</v>
      </c>
      <c r="C481" s="10" t="s">
        <v>672</v>
      </c>
      <c r="D481" s="10"/>
      <c r="E481" s="46" t="s">
        <v>30</v>
      </c>
      <c r="F481" s="6">
        <f aca="true" t="shared" si="76" ref="F481:H482">F482</f>
        <v>2621.5</v>
      </c>
      <c r="G481" s="6">
        <f t="shared" si="76"/>
        <v>2500</v>
      </c>
      <c r="H481" s="6">
        <f t="shared" si="76"/>
        <v>2400</v>
      </c>
    </row>
    <row r="482" spans="1:8" ht="22.5">
      <c r="A482" s="10" t="s">
        <v>182</v>
      </c>
      <c r="B482" s="10" t="s">
        <v>183</v>
      </c>
      <c r="C482" s="10" t="s">
        <v>673</v>
      </c>
      <c r="D482" s="10"/>
      <c r="E482" s="46" t="s">
        <v>674</v>
      </c>
      <c r="F482" s="6">
        <f t="shared" si="76"/>
        <v>2621.5</v>
      </c>
      <c r="G482" s="6">
        <f t="shared" si="76"/>
        <v>2500</v>
      </c>
      <c r="H482" s="6">
        <f t="shared" si="76"/>
        <v>2400</v>
      </c>
    </row>
    <row r="483" spans="1:8" ht="22.5">
      <c r="A483" s="10" t="s">
        <v>182</v>
      </c>
      <c r="B483" s="10" t="s">
        <v>183</v>
      </c>
      <c r="C483" s="10" t="s">
        <v>673</v>
      </c>
      <c r="D483" s="10" t="s">
        <v>315</v>
      </c>
      <c r="E483" s="46" t="s">
        <v>619</v>
      </c>
      <c r="F483" s="6">
        <f>F484</f>
        <v>2621.5</v>
      </c>
      <c r="G483" s="6">
        <f>G484+G487</f>
        <v>2500</v>
      </c>
      <c r="H483" s="6">
        <f>H484+H487</f>
        <v>2400</v>
      </c>
    </row>
    <row r="484" spans="1:8" ht="12.75">
      <c r="A484" s="10" t="s">
        <v>182</v>
      </c>
      <c r="B484" s="10" t="s">
        <v>183</v>
      </c>
      <c r="C484" s="10" t="s">
        <v>673</v>
      </c>
      <c r="D484" s="10" t="s">
        <v>316</v>
      </c>
      <c r="E484" s="46" t="s">
        <v>317</v>
      </c>
      <c r="F484" s="6">
        <f>F485+F486</f>
        <v>2621.5</v>
      </c>
      <c r="G484" s="6">
        <f>G485</f>
        <v>2500</v>
      </c>
      <c r="H484" s="6">
        <f>H485</f>
        <v>2400</v>
      </c>
    </row>
    <row r="485" spans="1:8" ht="33.75">
      <c r="A485" s="10" t="s">
        <v>182</v>
      </c>
      <c r="B485" s="10" t="s">
        <v>183</v>
      </c>
      <c r="C485" s="10" t="s">
        <v>673</v>
      </c>
      <c r="D485" s="49" t="s">
        <v>252</v>
      </c>
      <c r="E485" s="48" t="s">
        <v>253</v>
      </c>
      <c r="F485" s="6">
        <f>2600-180+45.6+155.9-91.8</f>
        <v>2529.7</v>
      </c>
      <c r="G485" s="108">
        <v>2500</v>
      </c>
      <c r="H485" s="103">
        <v>2400</v>
      </c>
    </row>
    <row r="486" spans="1:8" ht="22.5">
      <c r="A486" s="10" t="s">
        <v>182</v>
      </c>
      <c r="B486" s="10" t="s">
        <v>183</v>
      </c>
      <c r="C486" s="10" t="s">
        <v>196</v>
      </c>
      <c r="D486" s="49"/>
      <c r="E486" s="48" t="s">
        <v>194</v>
      </c>
      <c r="F486" s="6">
        <f>F487</f>
        <v>91.8</v>
      </c>
      <c r="G486" s="6">
        <f>G487</f>
        <v>0</v>
      </c>
      <c r="H486" s="6">
        <f>H487</f>
        <v>0</v>
      </c>
    </row>
    <row r="487" spans="1:8" ht="12.75">
      <c r="A487" s="10" t="s">
        <v>182</v>
      </c>
      <c r="B487" s="10" t="s">
        <v>183</v>
      </c>
      <c r="C487" s="10" t="s">
        <v>196</v>
      </c>
      <c r="D487" s="49">
        <v>612</v>
      </c>
      <c r="E487" s="48" t="s">
        <v>255</v>
      </c>
      <c r="F487" s="6">
        <f>91.8</f>
        <v>91.8</v>
      </c>
      <c r="G487" s="108"/>
      <c r="H487" s="103"/>
    </row>
    <row r="488" spans="1:8" ht="12.75">
      <c r="A488" s="10" t="s">
        <v>182</v>
      </c>
      <c r="B488" s="10" t="s">
        <v>168</v>
      </c>
      <c r="C488" s="26"/>
      <c r="D488" s="26"/>
      <c r="E488" s="44" t="s">
        <v>169</v>
      </c>
      <c r="F488" s="6">
        <f>F489</f>
        <v>220</v>
      </c>
      <c r="G488" s="6">
        <f>G489</f>
        <v>280</v>
      </c>
      <c r="H488" s="6">
        <f>H489</f>
        <v>280</v>
      </c>
    </row>
    <row r="489" spans="1:8" ht="12.75">
      <c r="A489" s="10" t="s">
        <v>182</v>
      </c>
      <c r="B489" s="10" t="s">
        <v>168</v>
      </c>
      <c r="C489" s="10" t="s">
        <v>151</v>
      </c>
      <c r="D489" s="10"/>
      <c r="E489" s="46" t="s">
        <v>333</v>
      </c>
      <c r="F489" s="6">
        <f>F490+F501</f>
        <v>220</v>
      </c>
      <c r="G489" s="6">
        <f>G490+G501</f>
        <v>280</v>
      </c>
      <c r="H489" s="6">
        <f>H490+H501</f>
        <v>280</v>
      </c>
    </row>
    <row r="490" spans="1:8" ht="12.75">
      <c r="A490" s="10" t="s">
        <v>182</v>
      </c>
      <c r="B490" s="10" t="s">
        <v>168</v>
      </c>
      <c r="C490" s="10" t="s">
        <v>383</v>
      </c>
      <c r="D490" s="10"/>
      <c r="E490" s="59" t="s">
        <v>72</v>
      </c>
      <c r="F490" s="6">
        <f aca="true" t="shared" si="77" ref="F490:H491">F491</f>
        <v>30</v>
      </c>
      <c r="G490" s="6">
        <f t="shared" si="77"/>
        <v>30</v>
      </c>
      <c r="H490" s="6">
        <f t="shared" si="77"/>
        <v>30</v>
      </c>
    </row>
    <row r="491" spans="1:8" ht="12.75">
      <c r="A491" s="10" t="s">
        <v>182</v>
      </c>
      <c r="B491" s="10" t="s">
        <v>168</v>
      </c>
      <c r="C491" s="10" t="s">
        <v>384</v>
      </c>
      <c r="D491" s="10"/>
      <c r="E491" s="46" t="s">
        <v>372</v>
      </c>
      <c r="F491" s="6">
        <f t="shared" si="77"/>
        <v>30</v>
      </c>
      <c r="G491" s="6">
        <f t="shared" si="77"/>
        <v>30</v>
      </c>
      <c r="H491" s="6">
        <f t="shared" si="77"/>
        <v>30</v>
      </c>
    </row>
    <row r="492" spans="1:8" ht="22.5">
      <c r="A492" s="10" t="s">
        <v>182</v>
      </c>
      <c r="B492" s="10" t="s">
        <v>168</v>
      </c>
      <c r="C492" s="10" t="s">
        <v>446</v>
      </c>
      <c r="D492" s="10"/>
      <c r="E492" s="46" t="s">
        <v>447</v>
      </c>
      <c r="F492" s="6">
        <f>F493+F497</f>
        <v>30</v>
      </c>
      <c r="G492" s="6">
        <f>G493+G497</f>
        <v>30</v>
      </c>
      <c r="H492" s="6">
        <f>H493+H497</f>
        <v>30</v>
      </c>
    </row>
    <row r="493" spans="1:8" ht="33.75">
      <c r="A493" s="10" t="s">
        <v>182</v>
      </c>
      <c r="B493" s="10" t="s">
        <v>168</v>
      </c>
      <c r="C493" s="10" t="s">
        <v>448</v>
      </c>
      <c r="D493" s="10"/>
      <c r="E493" s="46" t="s">
        <v>449</v>
      </c>
      <c r="F493" s="6">
        <f>F494</f>
        <v>5</v>
      </c>
      <c r="G493" s="6">
        <f aca="true" t="shared" si="78" ref="G493:H495">G494</f>
        <v>5</v>
      </c>
      <c r="H493" s="6">
        <f t="shared" si="78"/>
        <v>5</v>
      </c>
    </row>
    <row r="494" spans="1:8" ht="22.5">
      <c r="A494" s="10" t="s">
        <v>182</v>
      </c>
      <c r="B494" s="10" t="s">
        <v>168</v>
      </c>
      <c r="C494" s="10" t="s">
        <v>448</v>
      </c>
      <c r="D494" s="10" t="s">
        <v>279</v>
      </c>
      <c r="E494" s="46" t="s">
        <v>292</v>
      </c>
      <c r="F494" s="6">
        <f>F495</f>
        <v>5</v>
      </c>
      <c r="G494" s="6">
        <f t="shared" si="78"/>
        <v>5</v>
      </c>
      <c r="H494" s="6">
        <f t="shared" si="78"/>
        <v>5</v>
      </c>
    </row>
    <row r="495" spans="1:8" ht="22.5">
      <c r="A495" s="10" t="s">
        <v>182</v>
      </c>
      <c r="B495" s="10" t="s">
        <v>168</v>
      </c>
      <c r="C495" s="10" t="s">
        <v>448</v>
      </c>
      <c r="D495" s="10" t="s">
        <v>278</v>
      </c>
      <c r="E495" s="46" t="s">
        <v>293</v>
      </c>
      <c r="F495" s="6">
        <f>F496</f>
        <v>5</v>
      </c>
      <c r="G495" s="6">
        <f t="shared" si="78"/>
        <v>5</v>
      </c>
      <c r="H495" s="6">
        <f t="shared" si="78"/>
        <v>5</v>
      </c>
    </row>
    <row r="496" spans="1:8" ht="22.5">
      <c r="A496" s="10" t="s">
        <v>182</v>
      </c>
      <c r="B496" s="10" t="s">
        <v>168</v>
      </c>
      <c r="C496" s="10" t="s">
        <v>448</v>
      </c>
      <c r="D496" s="10" t="s">
        <v>244</v>
      </c>
      <c r="E496" s="46" t="s">
        <v>610</v>
      </c>
      <c r="F496" s="6">
        <v>5</v>
      </c>
      <c r="G496" s="108">
        <v>5</v>
      </c>
      <c r="H496" s="103">
        <v>5</v>
      </c>
    </row>
    <row r="497" spans="1:8" ht="33.75">
      <c r="A497" s="10" t="s">
        <v>182</v>
      </c>
      <c r="B497" s="10" t="s">
        <v>168</v>
      </c>
      <c r="C497" s="10" t="s">
        <v>452</v>
      </c>
      <c r="D497" s="10"/>
      <c r="E497" s="46" t="s">
        <v>454</v>
      </c>
      <c r="F497" s="6">
        <f>F498</f>
        <v>25</v>
      </c>
      <c r="G497" s="6">
        <f aca="true" t="shared" si="79" ref="G497:H499">G498</f>
        <v>25</v>
      </c>
      <c r="H497" s="6">
        <f t="shared" si="79"/>
        <v>25</v>
      </c>
    </row>
    <row r="498" spans="1:8" ht="22.5">
      <c r="A498" s="10" t="s">
        <v>182</v>
      </c>
      <c r="B498" s="10" t="s">
        <v>168</v>
      </c>
      <c r="C498" s="10" t="s">
        <v>452</v>
      </c>
      <c r="D498" s="10" t="s">
        <v>279</v>
      </c>
      <c r="E498" s="46" t="s">
        <v>292</v>
      </c>
      <c r="F498" s="6">
        <f>F499</f>
        <v>25</v>
      </c>
      <c r="G498" s="6">
        <f t="shared" si="79"/>
        <v>25</v>
      </c>
      <c r="H498" s="6">
        <f t="shared" si="79"/>
        <v>25</v>
      </c>
    </row>
    <row r="499" spans="1:8" ht="22.5">
      <c r="A499" s="10" t="s">
        <v>182</v>
      </c>
      <c r="B499" s="10" t="s">
        <v>168</v>
      </c>
      <c r="C499" s="10" t="s">
        <v>452</v>
      </c>
      <c r="D499" s="10" t="s">
        <v>278</v>
      </c>
      <c r="E499" s="46" t="s">
        <v>293</v>
      </c>
      <c r="F499" s="6">
        <f>F500</f>
        <v>25</v>
      </c>
      <c r="G499" s="6">
        <f t="shared" si="79"/>
        <v>25</v>
      </c>
      <c r="H499" s="6">
        <f t="shared" si="79"/>
        <v>25</v>
      </c>
    </row>
    <row r="500" spans="1:8" ht="22.5">
      <c r="A500" s="10" t="s">
        <v>182</v>
      </c>
      <c r="B500" s="10" t="s">
        <v>168</v>
      </c>
      <c r="C500" s="10" t="s">
        <v>452</v>
      </c>
      <c r="D500" s="10" t="s">
        <v>244</v>
      </c>
      <c r="E500" s="46" t="s">
        <v>610</v>
      </c>
      <c r="F500" s="6">
        <v>25</v>
      </c>
      <c r="G500" s="108">
        <v>25</v>
      </c>
      <c r="H500" s="103">
        <v>25</v>
      </c>
    </row>
    <row r="501" spans="1:8" ht="33.75">
      <c r="A501" s="10" t="s">
        <v>182</v>
      </c>
      <c r="B501" s="10" t="s">
        <v>168</v>
      </c>
      <c r="C501" s="10" t="s">
        <v>8</v>
      </c>
      <c r="D501" s="10"/>
      <c r="E501" s="59" t="s">
        <v>455</v>
      </c>
      <c r="F501" s="6">
        <f>F502</f>
        <v>190</v>
      </c>
      <c r="G501" s="6">
        <f>G502</f>
        <v>250</v>
      </c>
      <c r="H501" s="6">
        <f>H502</f>
        <v>250</v>
      </c>
    </row>
    <row r="502" spans="1:8" ht="12.75">
      <c r="A502" s="10" t="s">
        <v>182</v>
      </c>
      <c r="B502" s="10" t="s">
        <v>168</v>
      </c>
      <c r="C502" s="10" t="s">
        <v>9</v>
      </c>
      <c r="D502" s="10"/>
      <c r="E502" s="46" t="s">
        <v>372</v>
      </c>
      <c r="F502" s="6">
        <f>F503+F508+F517+F522+F527+F532</f>
        <v>190</v>
      </c>
      <c r="G502" s="6">
        <f>G503+G508+G517+G522+G527+G532</f>
        <v>250</v>
      </c>
      <c r="H502" s="6">
        <f>H503+H508+H517+H522+H527+H532</f>
        <v>250</v>
      </c>
    </row>
    <row r="503" spans="1:8" ht="22.5">
      <c r="A503" s="10" t="s">
        <v>182</v>
      </c>
      <c r="B503" s="10" t="s">
        <v>168</v>
      </c>
      <c r="C503" s="10" t="s">
        <v>456</v>
      </c>
      <c r="D503" s="10"/>
      <c r="E503" s="46" t="s">
        <v>457</v>
      </c>
      <c r="F503" s="6">
        <f>F504</f>
        <v>95</v>
      </c>
      <c r="G503" s="6">
        <f aca="true" t="shared" si="80" ref="G503:H506">G504</f>
        <v>110</v>
      </c>
      <c r="H503" s="6">
        <f t="shared" si="80"/>
        <v>110</v>
      </c>
    </row>
    <row r="504" spans="1:8" ht="33.75">
      <c r="A504" s="10" t="s">
        <v>182</v>
      </c>
      <c r="B504" s="10" t="s">
        <v>168</v>
      </c>
      <c r="C504" s="10" t="s">
        <v>450</v>
      </c>
      <c r="D504" s="10"/>
      <c r="E504" s="46" t="s">
        <v>458</v>
      </c>
      <c r="F504" s="6">
        <f>F505</f>
        <v>95</v>
      </c>
      <c r="G504" s="6">
        <f t="shared" si="80"/>
        <v>110</v>
      </c>
      <c r="H504" s="6">
        <f t="shared" si="80"/>
        <v>110</v>
      </c>
    </row>
    <row r="505" spans="1:8" ht="22.5">
      <c r="A505" s="10" t="s">
        <v>182</v>
      </c>
      <c r="B505" s="10" t="s">
        <v>168</v>
      </c>
      <c r="C505" s="10" t="s">
        <v>450</v>
      </c>
      <c r="D505" s="10" t="s">
        <v>279</v>
      </c>
      <c r="E505" s="46" t="s">
        <v>292</v>
      </c>
      <c r="F505" s="6">
        <f>F506</f>
        <v>95</v>
      </c>
      <c r="G505" s="6">
        <f t="shared" si="80"/>
        <v>110</v>
      </c>
      <c r="H505" s="6">
        <f t="shared" si="80"/>
        <v>110</v>
      </c>
    </row>
    <row r="506" spans="1:8" ht="22.5">
      <c r="A506" s="10" t="s">
        <v>182</v>
      </c>
      <c r="B506" s="10" t="s">
        <v>168</v>
      </c>
      <c r="C506" s="10" t="s">
        <v>450</v>
      </c>
      <c r="D506" s="10" t="s">
        <v>278</v>
      </c>
      <c r="E506" s="46" t="s">
        <v>293</v>
      </c>
      <c r="F506" s="6">
        <f>F507</f>
        <v>95</v>
      </c>
      <c r="G506" s="6">
        <f t="shared" si="80"/>
        <v>110</v>
      </c>
      <c r="H506" s="6">
        <f t="shared" si="80"/>
        <v>110</v>
      </c>
    </row>
    <row r="507" spans="1:9" ht="22.5">
      <c r="A507" s="10" t="s">
        <v>182</v>
      </c>
      <c r="B507" s="10" t="s">
        <v>168</v>
      </c>
      <c r="C507" s="10" t="s">
        <v>450</v>
      </c>
      <c r="D507" s="10" t="s">
        <v>244</v>
      </c>
      <c r="E507" s="46" t="s">
        <v>610</v>
      </c>
      <c r="F507" s="6">
        <f>110+15-30</f>
        <v>95</v>
      </c>
      <c r="G507" s="108">
        <v>110</v>
      </c>
      <c r="H507" s="103">
        <v>110</v>
      </c>
      <c r="I507">
        <v>-30</v>
      </c>
    </row>
    <row r="508" spans="1:8" ht="12.75">
      <c r="A508" s="10" t="s">
        <v>182</v>
      </c>
      <c r="B508" s="10" t="s">
        <v>168</v>
      </c>
      <c r="C508" s="10" t="s">
        <v>459</v>
      </c>
      <c r="D508" s="10"/>
      <c r="E508" s="46" t="s">
        <v>461</v>
      </c>
      <c r="F508" s="6">
        <f>F509+F513</f>
        <v>78.872</v>
      </c>
      <c r="G508" s="6">
        <f>G509+G513</f>
        <v>80</v>
      </c>
      <c r="H508" s="6">
        <f>H509+H513</f>
        <v>80</v>
      </c>
    </row>
    <row r="509" spans="1:8" ht="12.75">
      <c r="A509" s="10" t="s">
        <v>182</v>
      </c>
      <c r="B509" s="10" t="s">
        <v>168</v>
      </c>
      <c r="C509" s="10" t="s">
        <v>460</v>
      </c>
      <c r="D509" s="10"/>
      <c r="E509" s="46" t="s">
        <v>462</v>
      </c>
      <c r="F509" s="6">
        <f>F510</f>
        <v>40</v>
      </c>
      <c r="G509" s="6">
        <f aca="true" t="shared" si="81" ref="G509:H511">G510</f>
        <v>40</v>
      </c>
      <c r="H509" s="6">
        <f t="shared" si="81"/>
        <v>40</v>
      </c>
    </row>
    <row r="510" spans="1:8" ht="22.5">
      <c r="A510" s="10" t="s">
        <v>182</v>
      </c>
      <c r="B510" s="10" t="s">
        <v>168</v>
      </c>
      <c r="C510" s="10" t="s">
        <v>460</v>
      </c>
      <c r="D510" s="10" t="s">
        <v>279</v>
      </c>
      <c r="E510" s="46" t="s">
        <v>292</v>
      </c>
      <c r="F510" s="6">
        <f>F511</f>
        <v>40</v>
      </c>
      <c r="G510" s="6">
        <f t="shared" si="81"/>
        <v>40</v>
      </c>
      <c r="H510" s="6">
        <f t="shared" si="81"/>
        <v>40</v>
      </c>
    </row>
    <row r="511" spans="1:8" ht="22.5">
      <c r="A511" s="10" t="s">
        <v>182</v>
      </c>
      <c r="B511" s="10" t="s">
        <v>168</v>
      </c>
      <c r="C511" s="10" t="s">
        <v>460</v>
      </c>
      <c r="D511" s="10" t="s">
        <v>278</v>
      </c>
      <c r="E511" s="46" t="s">
        <v>293</v>
      </c>
      <c r="F511" s="6">
        <f>F512</f>
        <v>40</v>
      </c>
      <c r="G511" s="6">
        <f t="shared" si="81"/>
        <v>40</v>
      </c>
      <c r="H511" s="6">
        <f t="shared" si="81"/>
        <v>40</v>
      </c>
    </row>
    <row r="512" spans="1:8" ht="22.5">
      <c r="A512" s="10" t="s">
        <v>182</v>
      </c>
      <c r="B512" s="10" t="s">
        <v>168</v>
      </c>
      <c r="C512" s="10" t="s">
        <v>460</v>
      </c>
      <c r="D512" s="10" t="s">
        <v>244</v>
      </c>
      <c r="E512" s="46" t="s">
        <v>610</v>
      </c>
      <c r="F512" s="6">
        <v>40</v>
      </c>
      <c r="G512" s="108">
        <v>40</v>
      </c>
      <c r="H512" s="103">
        <v>40</v>
      </c>
    </row>
    <row r="513" spans="1:8" ht="22.5">
      <c r="A513" s="10" t="s">
        <v>182</v>
      </c>
      <c r="B513" s="10" t="s">
        <v>168</v>
      </c>
      <c r="C513" s="10" t="s">
        <v>463</v>
      </c>
      <c r="D513" s="10"/>
      <c r="E513" s="46" t="s">
        <v>464</v>
      </c>
      <c r="F513" s="6">
        <f>F514</f>
        <v>38.872</v>
      </c>
      <c r="G513" s="6">
        <f aca="true" t="shared" si="82" ref="G513:H515">G514</f>
        <v>40</v>
      </c>
      <c r="H513" s="6">
        <f t="shared" si="82"/>
        <v>40</v>
      </c>
    </row>
    <row r="514" spans="1:8" ht="22.5">
      <c r="A514" s="10" t="s">
        <v>182</v>
      </c>
      <c r="B514" s="10" t="s">
        <v>168</v>
      </c>
      <c r="C514" s="10" t="s">
        <v>463</v>
      </c>
      <c r="D514" s="10" t="s">
        <v>279</v>
      </c>
      <c r="E514" s="46" t="s">
        <v>292</v>
      </c>
      <c r="F514" s="6">
        <f>F515</f>
        <v>38.872</v>
      </c>
      <c r="G514" s="6">
        <f t="shared" si="82"/>
        <v>40</v>
      </c>
      <c r="H514" s="6">
        <f t="shared" si="82"/>
        <v>40</v>
      </c>
    </row>
    <row r="515" spans="1:8" ht="22.5">
      <c r="A515" s="10" t="s">
        <v>182</v>
      </c>
      <c r="B515" s="10" t="s">
        <v>168</v>
      </c>
      <c r="C515" s="10" t="s">
        <v>463</v>
      </c>
      <c r="D515" s="10" t="s">
        <v>278</v>
      </c>
      <c r="E515" s="46" t="s">
        <v>293</v>
      </c>
      <c r="F515" s="6">
        <f>F516</f>
        <v>38.872</v>
      </c>
      <c r="G515" s="6">
        <f t="shared" si="82"/>
        <v>40</v>
      </c>
      <c r="H515" s="6">
        <f t="shared" si="82"/>
        <v>40</v>
      </c>
    </row>
    <row r="516" spans="1:8" ht="22.5">
      <c r="A516" s="10" t="s">
        <v>182</v>
      </c>
      <c r="B516" s="10" t="s">
        <v>168</v>
      </c>
      <c r="C516" s="10" t="s">
        <v>463</v>
      </c>
      <c r="D516" s="10" t="s">
        <v>244</v>
      </c>
      <c r="E516" s="46" t="s">
        <v>610</v>
      </c>
      <c r="F516" s="6">
        <f>40-1.128</f>
        <v>38.872</v>
      </c>
      <c r="G516" s="108">
        <v>40</v>
      </c>
      <c r="H516" s="103">
        <v>40</v>
      </c>
    </row>
    <row r="517" spans="1:8" ht="22.5">
      <c r="A517" s="10" t="s">
        <v>182</v>
      </c>
      <c r="B517" s="10" t="s">
        <v>168</v>
      </c>
      <c r="C517" s="10" t="s">
        <v>465</v>
      </c>
      <c r="D517" s="10"/>
      <c r="E517" s="46" t="s">
        <v>466</v>
      </c>
      <c r="F517" s="6">
        <f>F518</f>
        <v>1</v>
      </c>
      <c r="G517" s="6">
        <f aca="true" t="shared" si="83" ref="G517:H520">G518</f>
        <v>1</v>
      </c>
      <c r="H517" s="6">
        <f t="shared" si="83"/>
        <v>1</v>
      </c>
    </row>
    <row r="518" spans="1:8" ht="22.5">
      <c r="A518" s="10" t="s">
        <v>182</v>
      </c>
      <c r="B518" s="10" t="s">
        <v>168</v>
      </c>
      <c r="C518" s="10" t="s">
        <v>467</v>
      </c>
      <c r="D518" s="10"/>
      <c r="E518" s="46" t="s">
        <v>468</v>
      </c>
      <c r="F518" s="6">
        <f>F519</f>
        <v>1</v>
      </c>
      <c r="G518" s="6">
        <f t="shared" si="83"/>
        <v>1</v>
      </c>
      <c r="H518" s="6">
        <f t="shared" si="83"/>
        <v>1</v>
      </c>
    </row>
    <row r="519" spans="1:8" ht="22.5">
      <c r="A519" s="10" t="s">
        <v>182</v>
      </c>
      <c r="B519" s="10" t="s">
        <v>168</v>
      </c>
      <c r="C519" s="10" t="s">
        <v>467</v>
      </c>
      <c r="D519" s="10" t="s">
        <v>279</v>
      </c>
      <c r="E519" s="46" t="s">
        <v>292</v>
      </c>
      <c r="F519" s="6">
        <f>F520</f>
        <v>1</v>
      </c>
      <c r="G519" s="6">
        <f t="shared" si="83"/>
        <v>1</v>
      </c>
      <c r="H519" s="6">
        <f t="shared" si="83"/>
        <v>1</v>
      </c>
    </row>
    <row r="520" spans="1:8" ht="22.5">
      <c r="A520" s="10" t="s">
        <v>182</v>
      </c>
      <c r="B520" s="10" t="s">
        <v>168</v>
      </c>
      <c r="C520" s="10" t="s">
        <v>467</v>
      </c>
      <c r="D520" s="10" t="s">
        <v>278</v>
      </c>
      <c r="E520" s="46" t="s">
        <v>293</v>
      </c>
      <c r="F520" s="6">
        <f>F521</f>
        <v>1</v>
      </c>
      <c r="G520" s="6">
        <f t="shared" si="83"/>
        <v>1</v>
      </c>
      <c r="H520" s="6">
        <f t="shared" si="83"/>
        <v>1</v>
      </c>
    </row>
    <row r="521" spans="1:8" ht="22.5">
      <c r="A521" s="10" t="s">
        <v>182</v>
      </c>
      <c r="B521" s="10" t="s">
        <v>168</v>
      </c>
      <c r="C521" s="10" t="s">
        <v>467</v>
      </c>
      <c r="D521" s="10" t="s">
        <v>244</v>
      </c>
      <c r="E521" s="46" t="s">
        <v>610</v>
      </c>
      <c r="F521" s="6">
        <v>1</v>
      </c>
      <c r="G521" s="108">
        <v>1</v>
      </c>
      <c r="H521" s="103">
        <v>1</v>
      </c>
    </row>
    <row r="522" spans="1:8" ht="22.5">
      <c r="A522" s="10" t="s">
        <v>182</v>
      </c>
      <c r="B522" s="10" t="s">
        <v>168</v>
      </c>
      <c r="C522" s="10" t="s">
        <v>469</v>
      </c>
      <c r="D522" s="10"/>
      <c r="E522" s="46" t="s">
        <v>470</v>
      </c>
      <c r="F522" s="6">
        <f>F523</f>
        <v>10</v>
      </c>
      <c r="G522" s="6">
        <f aca="true" t="shared" si="84" ref="G522:H525">G523</f>
        <v>10</v>
      </c>
      <c r="H522" s="6">
        <f t="shared" si="84"/>
        <v>10</v>
      </c>
    </row>
    <row r="523" spans="1:8" ht="12.75">
      <c r="A523" s="10" t="s">
        <v>182</v>
      </c>
      <c r="B523" s="10" t="s">
        <v>168</v>
      </c>
      <c r="C523" s="10" t="s">
        <v>471</v>
      </c>
      <c r="D523" s="10"/>
      <c r="E523" s="46" t="s">
        <v>472</v>
      </c>
      <c r="F523" s="6">
        <f>F524</f>
        <v>10</v>
      </c>
      <c r="G523" s="6">
        <f t="shared" si="84"/>
        <v>10</v>
      </c>
      <c r="H523" s="6">
        <f t="shared" si="84"/>
        <v>10</v>
      </c>
    </row>
    <row r="524" spans="1:8" ht="22.5">
      <c r="A524" s="10" t="s">
        <v>182</v>
      </c>
      <c r="B524" s="10" t="s">
        <v>168</v>
      </c>
      <c r="C524" s="10" t="s">
        <v>471</v>
      </c>
      <c r="D524" s="10" t="s">
        <v>279</v>
      </c>
      <c r="E524" s="46" t="s">
        <v>292</v>
      </c>
      <c r="F524" s="6">
        <f>F525</f>
        <v>10</v>
      </c>
      <c r="G524" s="6">
        <f t="shared" si="84"/>
        <v>10</v>
      </c>
      <c r="H524" s="6">
        <f t="shared" si="84"/>
        <v>10</v>
      </c>
    </row>
    <row r="525" spans="1:8" ht="22.5">
      <c r="A525" s="10" t="s">
        <v>182</v>
      </c>
      <c r="B525" s="10" t="s">
        <v>168</v>
      </c>
      <c r="C525" s="10" t="s">
        <v>471</v>
      </c>
      <c r="D525" s="10" t="s">
        <v>278</v>
      </c>
      <c r="E525" s="46" t="s">
        <v>293</v>
      </c>
      <c r="F525" s="6">
        <f>F526</f>
        <v>10</v>
      </c>
      <c r="G525" s="6">
        <f t="shared" si="84"/>
        <v>10</v>
      </c>
      <c r="H525" s="6">
        <f t="shared" si="84"/>
        <v>10</v>
      </c>
    </row>
    <row r="526" spans="1:8" ht="22.5">
      <c r="A526" s="10" t="s">
        <v>182</v>
      </c>
      <c r="B526" s="10" t="s">
        <v>168</v>
      </c>
      <c r="C526" s="10" t="s">
        <v>471</v>
      </c>
      <c r="D526" s="10" t="s">
        <v>244</v>
      </c>
      <c r="E526" s="46" t="s">
        <v>610</v>
      </c>
      <c r="F526" s="6">
        <v>10</v>
      </c>
      <c r="G526" s="108">
        <v>10</v>
      </c>
      <c r="H526" s="103">
        <v>10</v>
      </c>
    </row>
    <row r="527" spans="1:8" ht="22.5">
      <c r="A527" s="10" t="s">
        <v>182</v>
      </c>
      <c r="B527" s="10" t="s">
        <v>168</v>
      </c>
      <c r="C527" s="10" t="s">
        <v>473</v>
      </c>
      <c r="D527" s="10"/>
      <c r="E527" s="46" t="s">
        <v>475</v>
      </c>
      <c r="F527" s="6">
        <f>F528</f>
        <v>2</v>
      </c>
      <c r="G527" s="6">
        <f aca="true" t="shared" si="85" ref="G527:H530">G528</f>
        <v>2</v>
      </c>
      <c r="H527" s="6">
        <f t="shared" si="85"/>
        <v>2</v>
      </c>
    </row>
    <row r="528" spans="1:8" ht="33.75">
      <c r="A528" s="10" t="s">
        <v>182</v>
      </c>
      <c r="B528" s="10" t="s">
        <v>168</v>
      </c>
      <c r="C528" s="10" t="s">
        <v>474</v>
      </c>
      <c r="D528" s="10"/>
      <c r="E528" s="46" t="s">
        <v>476</v>
      </c>
      <c r="F528" s="6">
        <f>F529</f>
        <v>2</v>
      </c>
      <c r="G528" s="6">
        <f t="shared" si="85"/>
        <v>2</v>
      </c>
      <c r="H528" s="6">
        <f t="shared" si="85"/>
        <v>2</v>
      </c>
    </row>
    <row r="529" spans="1:8" ht="22.5">
      <c r="A529" s="10" t="s">
        <v>182</v>
      </c>
      <c r="B529" s="10" t="s">
        <v>168</v>
      </c>
      <c r="C529" s="10" t="s">
        <v>474</v>
      </c>
      <c r="D529" s="10" t="s">
        <v>279</v>
      </c>
      <c r="E529" s="46" t="s">
        <v>292</v>
      </c>
      <c r="F529" s="6">
        <f>F530</f>
        <v>2</v>
      </c>
      <c r="G529" s="6">
        <f t="shared" si="85"/>
        <v>2</v>
      </c>
      <c r="H529" s="6">
        <f t="shared" si="85"/>
        <v>2</v>
      </c>
    </row>
    <row r="530" spans="1:8" ht="22.5">
      <c r="A530" s="10" t="s">
        <v>182</v>
      </c>
      <c r="B530" s="10" t="s">
        <v>168</v>
      </c>
      <c r="C530" s="10" t="s">
        <v>474</v>
      </c>
      <c r="D530" s="10" t="s">
        <v>278</v>
      </c>
      <c r="E530" s="46" t="s">
        <v>293</v>
      </c>
      <c r="F530" s="6">
        <f>F531</f>
        <v>2</v>
      </c>
      <c r="G530" s="6">
        <f t="shared" si="85"/>
        <v>2</v>
      </c>
      <c r="H530" s="6">
        <f t="shared" si="85"/>
        <v>2</v>
      </c>
    </row>
    <row r="531" spans="1:8" ht="22.5">
      <c r="A531" s="10" t="s">
        <v>182</v>
      </c>
      <c r="B531" s="10" t="s">
        <v>168</v>
      </c>
      <c r="C531" s="10" t="s">
        <v>474</v>
      </c>
      <c r="D531" s="10" t="s">
        <v>244</v>
      </c>
      <c r="E531" s="46" t="s">
        <v>610</v>
      </c>
      <c r="F531" s="6">
        <v>2</v>
      </c>
      <c r="G531" s="108">
        <v>2</v>
      </c>
      <c r="H531" s="103">
        <v>2</v>
      </c>
    </row>
    <row r="532" spans="1:8" ht="22.5">
      <c r="A532" s="10" t="s">
        <v>182</v>
      </c>
      <c r="B532" s="10" t="s">
        <v>168</v>
      </c>
      <c r="C532" s="10" t="s">
        <v>477</v>
      </c>
      <c r="D532" s="10"/>
      <c r="E532" s="46" t="s">
        <v>479</v>
      </c>
      <c r="F532" s="6">
        <f>F533</f>
        <v>3.128</v>
      </c>
      <c r="G532" s="6">
        <f aca="true" t="shared" si="86" ref="G532:H535">G533</f>
        <v>47</v>
      </c>
      <c r="H532" s="6">
        <f t="shared" si="86"/>
        <v>47</v>
      </c>
    </row>
    <row r="533" spans="1:8" ht="33.75">
      <c r="A533" s="10" t="s">
        <v>182</v>
      </c>
      <c r="B533" s="10" t="s">
        <v>168</v>
      </c>
      <c r="C533" s="10" t="s">
        <v>478</v>
      </c>
      <c r="D533" s="10"/>
      <c r="E533" s="46" t="s">
        <v>487</v>
      </c>
      <c r="F533" s="6">
        <f>F534</f>
        <v>3.128</v>
      </c>
      <c r="G533" s="6">
        <f t="shared" si="86"/>
        <v>47</v>
      </c>
      <c r="H533" s="6">
        <f t="shared" si="86"/>
        <v>47</v>
      </c>
    </row>
    <row r="534" spans="1:8" ht="22.5">
      <c r="A534" s="10" t="s">
        <v>182</v>
      </c>
      <c r="B534" s="10" t="s">
        <v>168</v>
      </c>
      <c r="C534" s="10" t="s">
        <v>478</v>
      </c>
      <c r="D534" s="10" t="s">
        <v>279</v>
      </c>
      <c r="E534" s="46" t="s">
        <v>292</v>
      </c>
      <c r="F534" s="6">
        <f>F535</f>
        <v>3.128</v>
      </c>
      <c r="G534" s="6">
        <f t="shared" si="86"/>
        <v>47</v>
      </c>
      <c r="H534" s="6">
        <f t="shared" si="86"/>
        <v>47</v>
      </c>
    </row>
    <row r="535" spans="1:8" ht="22.5">
      <c r="A535" s="10" t="s">
        <v>182</v>
      </c>
      <c r="B535" s="10" t="s">
        <v>168</v>
      </c>
      <c r="C535" s="10" t="s">
        <v>478</v>
      </c>
      <c r="D535" s="10" t="s">
        <v>278</v>
      </c>
      <c r="E535" s="46" t="s">
        <v>293</v>
      </c>
      <c r="F535" s="6">
        <f>F536</f>
        <v>3.128</v>
      </c>
      <c r="G535" s="6">
        <f t="shared" si="86"/>
        <v>47</v>
      </c>
      <c r="H535" s="6">
        <f t="shared" si="86"/>
        <v>47</v>
      </c>
    </row>
    <row r="536" spans="1:8" ht="22.5">
      <c r="A536" s="10" t="s">
        <v>182</v>
      </c>
      <c r="B536" s="10" t="s">
        <v>168</v>
      </c>
      <c r="C536" s="10" t="s">
        <v>478</v>
      </c>
      <c r="D536" s="10" t="s">
        <v>244</v>
      </c>
      <c r="E536" s="46" t="s">
        <v>610</v>
      </c>
      <c r="F536" s="6">
        <f>47-43.872</f>
        <v>3.128</v>
      </c>
      <c r="G536" s="108">
        <v>47</v>
      </c>
      <c r="H536" s="103">
        <v>47</v>
      </c>
    </row>
    <row r="537" spans="1:8" ht="12.75">
      <c r="A537" s="26" t="s">
        <v>182</v>
      </c>
      <c r="B537" s="26" t="s">
        <v>172</v>
      </c>
      <c r="C537" s="26"/>
      <c r="D537" s="26"/>
      <c r="E537" s="44" t="s">
        <v>215</v>
      </c>
      <c r="F537" s="14">
        <f>F538+F609</f>
        <v>27998.068000000003</v>
      </c>
      <c r="G537" s="14">
        <f>G538+G609</f>
        <v>20677</v>
      </c>
      <c r="H537" s="14">
        <f>H538+H609</f>
        <v>18177</v>
      </c>
    </row>
    <row r="538" spans="1:8" s="5" customFormat="1" ht="12.75">
      <c r="A538" s="26" t="s">
        <v>182</v>
      </c>
      <c r="B538" s="26" t="s">
        <v>185</v>
      </c>
      <c r="C538" s="26"/>
      <c r="D538" s="26"/>
      <c r="E538" s="44" t="s">
        <v>186</v>
      </c>
      <c r="F538" s="14">
        <f>F539</f>
        <v>23715.741</v>
      </c>
      <c r="G538" s="14">
        <f>G539</f>
        <v>17247</v>
      </c>
      <c r="H538" s="14">
        <f>H539</f>
        <v>14827</v>
      </c>
    </row>
    <row r="539" spans="1:8" s="5" customFormat="1" ht="22.5">
      <c r="A539" s="10" t="s">
        <v>182</v>
      </c>
      <c r="B539" s="10" t="s">
        <v>185</v>
      </c>
      <c r="C539" s="10" t="s">
        <v>343</v>
      </c>
      <c r="D539" s="10"/>
      <c r="E539" s="46" t="s">
        <v>344</v>
      </c>
      <c r="F539" s="7">
        <f>F540+F567+F589</f>
        <v>23715.741</v>
      </c>
      <c r="G539" s="7">
        <f>G540+G567+G589</f>
        <v>17247</v>
      </c>
      <c r="H539" s="7">
        <f>H540+H567+H589</f>
        <v>14827</v>
      </c>
    </row>
    <row r="540" spans="1:8" ht="22.5">
      <c r="A540" s="10" t="s">
        <v>182</v>
      </c>
      <c r="B540" s="10" t="s">
        <v>185</v>
      </c>
      <c r="C540" s="10" t="s">
        <v>16</v>
      </c>
      <c r="D540" s="10"/>
      <c r="E540" s="59" t="s">
        <v>656</v>
      </c>
      <c r="F540" s="6">
        <f>F541+F565</f>
        <v>17018.541</v>
      </c>
      <c r="G540" s="6">
        <f>G541+G565</f>
        <v>11669</v>
      </c>
      <c r="H540" s="6">
        <f>H541+H565</f>
        <v>9500</v>
      </c>
    </row>
    <row r="541" spans="1:8" ht="22.5">
      <c r="A541" s="10" t="s">
        <v>182</v>
      </c>
      <c r="B541" s="10" t="s">
        <v>185</v>
      </c>
      <c r="C541" s="10" t="s">
        <v>17</v>
      </c>
      <c r="D541" s="10"/>
      <c r="E541" s="46" t="s">
        <v>687</v>
      </c>
      <c r="F541" s="6">
        <f>F542</f>
        <v>16918.541</v>
      </c>
      <c r="G541" s="6">
        <f>G542</f>
        <v>11669</v>
      </c>
      <c r="H541" s="6">
        <f>H542</f>
        <v>9500</v>
      </c>
    </row>
    <row r="542" spans="1:8" ht="12.75">
      <c r="A542" s="10" t="s">
        <v>182</v>
      </c>
      <c r="B542" s="10" t="s">
        <v>185</v>
      </c>
      <c r="C542" s="10" t="s">
        <v>657</v>
      </c>
      <c r="D542" s="10"/>
      <c r="E542" s="46" t="s">
        <v>658</v>
      </c>
      <c r="F542" s="6">
        <f>F543+F549</f>
        <v>16918.541</v>
      </c>
      <c r="G542" s="6">
        <f>G543+G549</f>
        <v>11669</v>
      </c>
      <c r="H542" s="6">
        <f>H543+H549</f>
        <v>9500</v>
      </c>
    </row>
    <row r="543" spans="1:8" ht="22.5">
      <c r="A543" s="10" t="s">
        <v>182</v>
      </c>
      <c r="B543" s="10" t="s">
        <v>185</v>
      </c>
      <c r="C543" s="10" t="s">
        <v>659</v>
      </c>
      <c r="D543" s="10"/>
      <c r="E543" s="46" t="s">
        <v>660</v>
      </c>
      <c r="F543" s="6">
        <f aca="true" t="shared" si="87" ref="F543:H544">F544</f>
        <v>7753.710000000001</v>
      </c>
      <c r="G543" s="6">
        <f t="shared" si="87"/>
        <v>4725</v>
      </c>
      <c r="H543" s="6">
        <f t="shared" si="87"/>
        <v>4000</v>
      </c>
    </row>
    <row r="544" spans="1:8" ht="22.5">
      <c r="A544" s="10" t="s">
        <v>182</v>
      </c>
      <c r="B544" s="10" t="s">
        <v>185</v>
      </c>
      <c r="C544" s="10" t="s">
        <v>659</v>
      </c>
      <c r="D544" s="10" t="s">
        <v>315</v>
      </c>
      <c r="E544" s="46" t="s">
        <v>619</v>
      </c>
      <c r="F544" s="6">
        <f t="shared" si="87"/>
        <v>7753.710000000001</v>
      </c>
      <c r="G544" s="6">
        <f t="shared" si="87"/>
        <v>4725</v>
      </c>
      <c r="H544" s="6">
        <f t="shared" si="87"/>
        <v>4000</v>
      </c>
    </row>
    <row r="545" spans="1:8" ht="12.75">
      <c r="A545" s="10" t="s">
        <v>182</v>
      </c>
      <c r="B545" s="10" t="s">
        <v>185</v>
      </c>
      <c r="C545" s="10" t="s">
        <v>659</v>
      </c>
      <c r="D545" s="10" t="s">
        <v>316</v>
      </c>
      <c r="E545" s="46" t="s">
        <v>317</v>
      </c>
      <c r="F545" s="6">
        <f>F546+F547</f>
        <v>7753.710000000001</v>
      </c>
      <c r="G545" s="6">
        <f>G546+G547</f>
        <v>4725</v>
      </c>
      <c r="H545" s="6">
        <f>H546+H547</f>
        <v>4000</v>
      </c>
    </row>
    <row r="546" spans="1:9" ht="33.75">
      <c r="A546" s="10" t="s">
        <v>182</v>
      </c>
      <c r="B546" s="10" t="s">
        <v>185</v>
      </c>
      <c r="C546" s="10" t="s">
        <v>659</v>
      </c>
      <c r="D546" s="66" t="s">
        <v>252</v>
      </c>
      <c r="E546" s="48" t="s">
        <v>253</v>
      </c>
      <c r="F546" s="6">
        <f>4775+180+256-300+120-70.4+362.31+396+97.3+1637.5</f>
        <v>7453.710000000001</v>
      </c>
      <c r="G546" s="108">
        <v>4725</v>
      </c>
      <c r="H546" s="103">
        <v>4000</v>
      </c>
      <c r="I546">
        <f>396+97.3+1637.5</f>
        <v>2130.8</v>
      </c>
    </row>
    <row r="547" spans="1:8" ht="22.5">
      <c r="A547" s="10" t="s">
        <v>182</v>
      </c>
      <c r="B547" s="10" t="s">
        <v>185</v>
      </c>
      <c r="C547" s="10" t="s">
        <v>197</v>
      </c>
      <c r="D547" s="66"/>
      <c r="E547" s="48" t="s">
        <v>194</v>
      </c>
      <c r="F547" s="6">
        <f>F548</f>
        <v>300</v>
      </c>
      <c r="G547" s="6">
        <f>G548</f>
        <v>0</v>
      </c>
      <c r="H547" s="6">
        <f>H548</f>
        <v>0</v>
      </c>
    </row>
    <row r="548" spans="1:8" ht="12.75">
      <c r="A548" s="10" t="s">
        <v>182</v>
      </c>
      <c r="B548" s="10" t="s">
        <v>185</v>
      </c>
      <c r="C548" s="10" t="s">
        <v>197</v>
      </c>
      <c r="D548" s="66">
        <v>612</v>
      </c>
      <c r="E548" s="48" t="s">
        <v>255</v>
      </c>
      <c r="F548" s="6">
        <v>300</v>
      </c>
      <c r="G548" s="108"/>
      <c r="H548" s="103"/>
    </row>
    <row r="549" spans="1:8" ht="22.5">
      <c r="A549" s="10" t="s">
        <v>182</v>
      </c>
      <c r="B549" s="10" t="s">
        <v>185</v>
      </c>
      <c r="C549" s="10" t="s">
        <v>661</v>
      </c>
      <c r="D549" s="66"/>
      <c r="E549" s="63" t="s">
        <v>662</v>
      </c>
      <c r="F549" s="6">
        <f>F550+F554+F557+F562</f>
        <v>9164.831</v>
      </c>
      <c r="G549" s="6">
        <f>G550+G554+G557+G562</f>
        <v>6944</v>
      </c>
      <c r="H549" s="6">
        <f>H550+H554+H557+H562</f>
        <v>5500</v>
      </c>
    </row>
    <row r="550" spans="1:8" ht="45">
      <c r="A550" s="10" t="s">
        <v>182</v>
      </c>
      <c r="B550" s="10" t="s">
        <v>185</v>
      </c>
      <c r="C550" s="10" t="s">
        <v>661</v>
      </c>
      <c r="D550" s="10" t="s">
        <v>272</v>
      </c>
      <c r="E550" s="46" t="s">
        <v>273</v>
      </c>
      <c r="F550" s="6">
        <f>F551</f>
        <v>5756.106</v>
      </c>
      <c r="G550" s="6">
        <f>G551</f>
        <v>4745</v>
      </c>
      <c r="H550" s="6">
        <f>H551</f>
        <v>3510</v>
      </c>
    </row>
    <row r="551" spans="1:8" ht="12.75">
      <c r="A551" s="10" t="s">
        <v>182</v>
      </c>
      <c r="B551" s="10" t="s">
        <v>185</v>
      </c>
      <c r="C551" s="10" t="s">
        <v>661</v>
      </c>
      <c r="D551" s="10" t="s">
        <v>274</v>
      </c>
      <c r="E551" s="46" t="s">
        <v>275</v>
      </c>
      <c r="F551" s="6">
        <f>F552+F553</f>
        <v>5756.106</v>
      </c>
      <c r="G551" s="6">
        <f>G552+G553</f>
        <v>4745</v>
      </c>
      <c r="H551" s="6">
        <f>H552+H553</f>
        <v>3510</v>
      </c>
    </row>
    <row r="552" spans="1:9" ht="21" customHeight="1">
      <c r="A552" s="10" t="s">
        <v>182</v>
      </c>
      <c r="B552" s="10" t="s">
        <v>185</v>
      </c>
      <c r="C552" s="10" t="s">
        <v>661</v>
      </c>
      <c r="D552" s="10" t="s">
        <v>276</v>
      </c>
      <c r="E552" s="46" t="s">
        <v>616</v>
      </c>
      <c r="F552" s="6">
        <f>4735+270.206+677+355.5-494.3-23-12+136.7+15+96</f>
        <v>5756.106</v>
      </c>
      <c r="G552" s="107">
        <f>4745</f>
        <v>4745</v>
      </c>
      <c r="H552" s="103">
        <v>3510</v>
      </c>
      <c r="I552">
        <f>-23-12+136.7+15+96</f>
        <v>212.7</v>
      </c>
    </row>
    <row r="553" spans="1:8" ht="22.5" hidden="1">
      <c r="A553" s="10" t="s">
        <v>182</v>
      </c>
      <c r="B553" s="10" t="s">
        <v>185</v>
      </c>
      <c r="C553" s="10" t="s">
        <v>661</v>
      </c>
      <c r="D553" s="10" t="s">
        <v>319</v>
      </c>
      <c r="E553" s="46" t="s">
        <v>617</v>
      </c>
      <c r="F553" s="6"/>
      <c r="G553" s="107"/>
      <c r="H553" s="103"/>
    </row>
    <row r="554" spans="1:8" ht="22.5">
      <c r="A554" s="10" t="s">
        <v>182</v>
      </c>
      <c r="B554" s="10" t="s">
        <v>185</v>
      </c>
      <c r="C554" s="10" t="s">
        <v>661</v>
      </c>
      <c r="D554" s="10" t="s">
        <v>279</v>
      </c>
      <c r="E554" s="46" t="s">
        <v>292</v>
      </c>
      <c r="F554" s="6">
        <f aca="true" t="shared" si="88" ref="F554:H555">F555</f>
        <v>2823.4</v>
      </c>
      <c r="G554" s="6">
        <f t="shared" si="88"/>
        <v>2159</v>
      </c>
      <c r="H554" s="6">
        <f t="shared" si="88"/>
        <v>1950</v>
      </c>
    </row>
    <row r="555" spans="1:8" ht="22.5">
      <c r="A555" s="10" t="s">
        <v>182</v>
      </c>
      <c r="B555" s="10" t="s">
        <v>185</v>
      </c>
      <c r="C555" s="10" t="s">
        <v>661</v>
      </c>
      <c r="D555" s="10" t="s">
        <v>278</v>
      </c>
      <c r="E555" s="46" t="s">
        <v>293</v>
      </c>
      <c r="F555" s="6">
        <f t="shared" si="88"/>
        <v>2823.4</v>
      </c>
      <c r="G555" s="6">
        <f t="shared" si="88"/>
        <v>2159</v>
      </c>
      <c r="H555" s="6">
        <f t="shared" si="88"/>
        <v>1950</v>
      </c>
    </row>
    <row r="556" spans="1:9" ht="22.5">
      <c r="A556" s="10" t="s">
        <v>182</v>
      </c>
      <c r="B556" s="10" t="s">
        <v>185</v>
      </c>
      <c r="C556" s="10" t="s">
        <v>661</v>
      </c>
      <c r="D556" s="10" t="s">
        <v>244</v>
      </c>
      <c r="E556" s="46" t="s">
        <v>610</v>
      </c>
      <c r="F556" s="6">
        <f>2159+142+294+120+200-120-200+365.1-202.7+66</f>
        <v>2823.4</v>
      </c>
      <c r="G556" s="107">
        <v>2159</v>
      </c>
      <c r="H556" s="103">
        <v>1950</v>
      </c>
      <c r="I556">
        <f>-202.7+66</f>
        <v>-136.7</v>
      </c>
    </row>
    <row r="557" spans="1:8" ht="12.75">
      <c r="A557" s="10" t="s">
        <v>182</v>
      </c>
      <c r="B557" s="10" t="s">
        <v>185</v>
      </c>
      <c r="C557" s="10" t="s">
        <v>661</v>
      </c>
      <c r="D557" s="10" t="s">
        <v>311</v>
      </c>
      <c r="E557" s="45" t="s">
        <v>312</v>
      </c>
      <c r="F557" s="6">
        <f>F558</f>
        <v>74.725</v>
      </c>
      <c r="G557" s="6">
        <f>G558</f>
        <v>40</v>
      </c>
      <c r="H557" s="6">
        <f>H558</f>
        <v>40</v>
      </c>
    </row>
    <row r="558" spans="1:8" ht="12.75">
      <c r="A558" s="10" t="s">
        <v>182</v>
      </c>
      <c r="B558" s="10" t="s">
        <v>185</v>
      </c>
      <c r="C558" s="10" t="s">
        <v>661</v>
      </c>
      <c r="D558" s="10" t="s">
        <v>313</v>
      </c>
      <c r="E558" s="45" t="s">
        <v>314</v>
      </c>
      <c r="F558" s="6">
        <f>F559+F560+F561</f>
        <v>74.725</v>
      </c>
      <c r="G558" s="6">
        <f>G559+G560+G561</f>
        <v>40</v>
      </c>
      <c r="H558" s="6">
        <f>H559+H560+H561</f>
        <v>40</v>
      </c>
    </row>
    <row r="559" spans="1:9" ht="12" customHeight="1">
      <c r="A559" s="10" t="s">
        <v>182</v>
      </c>
      <c r="B559" s="10" t="s">
        <v>185</v>
      </c>
      <c r="C559" s="10" t="s">
        <v>661</v>
      </c>
      <c r="D559" s="10" t="s">
        <v>256</v>
      </c>
      <c r="E559" s="46" t="s">
        <v>257</v>
      </c>
      <c r="F559" s="6">
        <f>20-6.855-5</f>
        <v>8.145</v>
      </c>
      <c r="G559" s="107">
        <v>20</v>
      </c>
      <c r="H559" s="103">
        <v>20</v>
      </c>
      <c r="I559">
        <f>-6.855-5</f>
        <v>-11.855</v>
      </c>
    </row>
    <row r="560" spans="1:8" ht="12.75">
      <c r="A560" s="10" t="s">
        <v>182</v>
      </c>
      <c r="B560" s="10" t="s">
        <v>185</v>
      </c>
      <c r="C560" s="10" t="s">
        <v>661</v>
      </c>
      <c r="D560" s="10" t="s">
        <v>258</v>
      </c>
      <c r="E560" s="46" t="s">
        <v>611</v>
      </c>
      <c r="F560" s="6">
        <v>50</v>
      </c>
      <c r="G560" s="107">
        <v>20</v>
      </c>
      <c r="H560" s="103">
        <v>20</v>
      </c>
    </row>
    <row r="561" spans="1:9" ht="12.75">
      <c r="A561" s="10" t="s">
        <v>182</v>
      </c>
      <c r="B561" s="10" t="s">
        <v>185</v>
      </c>
      <c r="C561" s="10" t="s">
        <v>661</v>
      </c>
      <c r="D561" s="10" t="s">
        <v>10</v>
      </c>
      <c r="E561" s="46" t="s">
        <v>11</v>
      </c>
      <c r="F561" s="6">
        <f>30-8-5.42</f>
        <v>16.58</v>
      </c>
      <c r="G561" s="107">
        <v>0</v>
      </c>
      <c r="H561" s="103">
        <v>0</v>
      </c>
      <c r="I561">
        <f>-8-5.42</f>
        <v>-13.42</v>
      </c>
    </row>
    <row r="562" spans="1:8" ht="22.5">
      <c r="A562" s="10" t="s">
        <v>182</v>
      </c>
      <c r="B562" s="10" t="s">
        <v>185</v>
      </c>
      <c r="C562" s="10" t="s">
        <v>56</v>
      </c>
      <c r="D562" s="10"/>
      <c r="E562" s="46" t="s">
        <v>625</v>
      </c>
      <c r="F562" s="6">
        <f>F563+F564</f>
        <v>510.6</v>
      </c>
      <c r="G562" s="6">
        <f>G563+G564</f>
        <v>0</v>
      </c>
      <c r="H562" s="6">
        <f>H563+H564</f>
        <v>0</v>
      </c>
    </row>
    <row r="563" spans="1:8" ht="22.5">
      <c r="A563" s="10" t="s">
        <v>182</v>
      </c>
      <c r="B563" s="10" t="s">
        <v>185</v>
      </c>
      <c r="C563" s="10" t="s">
        <v>56</v>
      </c>
      <c r="D563" s="10" t="s">
        <v>276</v>
      </c>
      <c r="E563" s="46" t="s">
        <v>616</v>
      </c>
      <c r="F563" s="6">
        <v>260.3</v>
      </c>
      <c r="G563" s="107">
        <v>0</v>
      </c>
      <c r="H563" s="103">
        <v>0</v>
      </c>
    </row>
    <row r="564" spans="1:8" ht="22.5">
      <c r="A564" s="10" t="s">
        <v>182</v>
      </c>
      <c r="B564" s="10" t="s">
        <v>185</v>
      </c>
      <c r="C564" s="10" t="s">
        <v>56</v>
      </c>
      <c r="D564" s="10" t="s">
        <v>244</v>
      </c>
      <c r="E564" s="46" t="s">
        <v>610</v>
      </c>
      <c r="F564" s="6">
        <f>244.9+5.4</f>
        <v>250.3</v>
      </c>
      <c r="G564" s="107">
        <v>0</v>
      </c>
      <c r="H564" s="103">
        <v>0</v>
      </c>
    </row>
    <row r="565" spans="1:8" ht="22.5">
      <c r="A565" s="10" t="s">
        <v>182</v>
      </c>
      <c r="B565" s="10" t="s">
        <v>185</v>
      </c>
      <c r="C565" s="10" t="s">
        <v>595</v>
      </c>
      <c r="D565" s="10"/>
      <c r="E565" s="46" t="s">
        <v>596</v>
      </c>
      <c r="F565" s="6">
        <f>F566</f>
        <v>100</v>
      </c>
      <c r="G565" s="6">
        <f>G566</f>
        <v>0</v>
      </c>
      <c r="H565" s="6">
        <f>H566</f>
        <v>0</v>
      </c>
    </row>
    <row r="566" spans="1:8" ht="22.5">
      <c r="A566" s="10" t="s">
        <v>182</v>
      </c>
      <c r="B566" s="10" t="s">
        <v>185</v>
      </c>
      <c r="C566" s="10" t="s">
        <v>595</v>
      </c>
      <c r="D566" s="10" t="s">
        <v>244</v>
      </c>
      <c r="E566" s="46" t="s">
        <v>610</v>
      </c>
      <c r="F566" s="6">
        <v>100</v>
      </c>
      <c r="G566" s="107"/>
      <c r="H566" s="103"/>
    </row>
    <row r="567" spans="1:8" ht="12.75">
      <c r="A567" s="10" t="s">
        <v>182</v>
      </c>
      <c r="B567" s="10" t="s">
        <v>185</v>
      </c>
      <c r="C567" s="10" t="s">
        <v>18</v>
      </c>
      <c r="D567" s="10"/>
      <c r="E567" s="59" t="s">
        <v>28</v>
      </c>
      <c r="F567" s="42">
        <f>F568+F585+F587</f>
        <v>6175.3</v>
      </c>
      <c r="G567" s="42">
        <f>G568+G587+G584</f>
        <v>5348</v>
      </c>
      <c r="H567" s="42">
        <f>H568+H587+H584</f>
        <v>5097</v>
      </c>
    </row>
    <row r="568" spans="1:8" ht="22.5">
      <c r="A568" s="10" t="s">
        <v>182</v>
      </c>
      <c r="B568" s="10" t="s">
        <v>185</v>
      </c>
      <c r="C568" s="10" t="s">
        <v>134</v>
      </c>
      <c r="D568" s="10"/>
      <c r="E568" s="46" t="s">
        <v>687</v>
      </c>
      <c r="F568" s="6">
        <f>F569</f>
        <v>6070.6</v>
      </c>
      <c r="G568" s="6">
        <f>G569</f>
        <v>5348</v>
      </c>
      <c r="H568" s="6">
        <f>H569</f>
        <v>5097</v>
      </c>
    </row>
    <row r="569" spans="1:8" ht="12.75">
      <c r="A569" s="10" t="s">
        <v>182</v>
      </c>
      <c r="B569" s="10" t="s">
        <v>185</v>
      </c>
      <c r="C569" s="10" t="s">
        <v>663</v>
      </c>
      <c r="D569" s="10"/>
      <c r="E569" s="46" t="s">
        <v>28</v>
      </c>
      <c r="F569" s="6">
        <f>F570+F582</f>
        <v>6070.6</v>
      </c>
      <c r="G569" s="6">
        <f>G570+G582</f>
        <v>5348</v>
      </c>
      <c r="H569" s="6">
        <f>H570+H582</f>
        <v>5097</v>
      </c>
    </row>
    <row r="570" spans="1:8" ht="22.5">
      <c r="A570" s="10" t="s">
        <v>182</v>
      </c>
      <c r="B570" s="10" t="s">
        <v>185</v>
      </c>
      <c r="C570" s="10" t="s">
        <v>664</v>
      </c>
      <c r="D570" s="10"/>
      <c r="E570" s="46" t="s">
        <v>665</v>
      </c>
      <c r="F570" s="6">
        <f>F571+F575+F578</f>
        <v>5618.6</v>
      </c>
      <c r="G570" s="6">
        <f>G571+G575+G578</f>
        <v>5348</v>
      </c>
      <c r="H570" s="6">
        <f>H571+H575+H578</f>
        <v>5097</v>
      </c>
    </row>
    <row r="571" spans="1:8" ht="45">
      <c r="A571" s="10" t="s">
        <v>182</v>
      </c>
      <c r="B571" s="10" t="s">
        <v>185</v>
      </c>
      <c r="C571" s="10" t="s">
        <v>664</v>
      </c>
      <c r="D571" s="10" t="s">
        <v>272</v>
      </c>
      <c r="E571" s="46" t="s">
        <v>273</v>
      </c>
      <c r="F571" s="6">
        <f>F572</f>
        <v>4673.6</v>
      </c>
      <c r="G571" s="6">
        <f>G572</f>
        <v>4440</v>
      </c>
      <c r="H571" s="6">
        <f>H572</f>
        <v>4313</v>
      </c>
    </row>
    <row r="572" spans="1:8" ht="12.75">
      <c r="A572" s="10" t="s">
        <v>182</v>
      </c>
      <c r="B572" s="10" t="s">
        <v>185</v>
      </c>
      <c r="C572" s="10" t="s">
        <v>664</v>
      </c>
      <c r="D572" s="10" t="s">
        <v>274</v>
      </c>
      <c r="E572" s="46" t="s">
        <v>275</v>
      </c>
      <c r="F572" s="6">
        <f>F573+F574</f>
        <v>4673.6</v>
      </c>
      <c r="G572" s="6">
        <f>G573+G574</f>
        <v>4440</v>
      </c>
      <c r="H572" s="6">
        <f>H573+H574</f>
        <v>4313</v>
      </c>
    </row>
    <row r="573" spans="1:9" ht="21.75" customHeight="1">
      <c r="A573" s="10" t="s">
        <v>182</v>
      </c>
      <c r="B573" s="10" t="s">
        <v>185</v>
      </c>
      <c r="C573" s="10" t="s">
        <v>664</v>
      </c>
      <c r="D573" s="10" t="s">
        <v>276</v>
      </c>
      <c r="E573" s="46" t="s">
        <v>616</v>
      </c>
      <c r="F573" s="6">
        <f>4440+261-304.7+66+18.3+89+104</f>
        <v>4673.6</v>
      </c>
      <c r="G573" s="107">
        <v>4440</v>
      </c>
      <c r="H573" s="103">
        <v>4313</v>
      </c>
      <c r="I573">
        <f>66+18.3+89+104</f>
        <v>277.3</v>
      </c>
    </row>
    <row r="574" spans="1:8" ht="12.75" hidden="1">
      <c r="A574" s="10" t="s">
        <v>182</v>
      </c>
      <c r="B574" s="10" t="s">
        <v>185</v>
      </c>
      <c r="C574" s="10" t="s">
        <v>664</v>
      </c>
      <c r="D574" s="10" t="s">
        <v>319</v>
      </c>
      <c r="E574" s="46" t="s">
        <v>308</v>
      </c>
      <c r="F574" s="6"/>
      <c r="G574" s="107"/>
      <c r="H574" s="103"/>
    </row>
    <row r="575" spans="1:8" ht="22.5">
      <c r="A575" s="10" t="s">
        <v>182</v>
      </c>
      <c r="B575" s="10" t="s">
        <v>185</v>
      </c>
      <c r="C575" s="10" t="s">
        <v>664</v>
      </c>
      <c r="D575" s="10" t="s">
        <v>279</v>
      </c>
      <c r="E575" s="46" t="s">
        <v>292</v>
      </c>
      <c r="F575" s="6">
        <f aca="true" t="shared" si="89" ref="F575:H576">F576</f>
        <v>902</v>
      </c>
      <c r="G575" s="6">
        <f t="shared" si="89"/>
        <v>853</v>
      </c>
      <c r="H575" s="6">
        <f t="shared" si="89"/>
        <v>759</v>
      </c>
    </row>
    <row r="576" spans="1:8" ht="22.5">
      <c r="A576" s="10" t="s">
        <v>182</v>
      </c>
      <c r="B576" s="10" t="s">
        <v>185</v>
      </c>
      <c r="C576" s="10" t="s">
        <v>664</v>
      </c>
      <c r="D576" s="10" t="s">
        <v>278</v>
      </c>
      <c r="E576" s="46" t="s">
        <v>293</v>
      </c>
      <c r="F576" s="6">
        <f t="shared" si="89"/>
        <v>902</v>
      </c>
      <c r="G576" s="6">
        <f t="shared" si="89"/>
        <v>853</v>
      </c>
      <c r="H576" s="6">
        <f t="shared" si="89"/>
        <v>759</v>
      </c>
    </row>
    <row r="577" spans="1:9" ht="22.5">
      <c r="A577" s="10" t="s">
        <v>182</v>
      </c>
      <c r="B577" s="10" t="s">
        <v>185</v>
      </c>
      <c r="C577" s="10" t="s">
        <v>664</v>
      </c>
      <c r="D577" s="10" t="s">
        <v>244</v>
      </c>
      <c r="E577" s="46" t="s">
        <v>610</v>
      </c>
      <c r="F577" s="6">
        <f>703+150+27+12+10</f>
        <v>902</v>
      </c>
      <c r="G577" s="107">
        <f>703+150</f>
        <v>853</v>
      </c>
      <c r="H577" s="103">
        <f>609+150</f>
        <v>759</v>
      </c>
      <c r="I577">
        <v>10</v>
      </c>
    </row>
    <row r="578" spans="1:8" ht="12.75">
      <c r="A578" s="10" t="s">
        <v>182</v>
      </c>
      <c r="B578" s="10" t="s">
        <v>185</v>
      </c>
      <c r="C578" s="10" t="s">
        <v>664</v>
      </c>
      <c r="D578" s="10" t="s">
        <v>311</v>
      </c>
      <c r="E578" s="45" t="s">
        <v>312</v>
      </c>
      <c r="F578" s="6">
        <f>F579</f>
        <v>43</v>
      </c>
      <c r="G578" s="6">
        <f>G579</f>
        <v>55</v>
      </c>
      <c r="H578" s="6">
        <f>H579</f>
        <v>25</v>
      </c>
    </row>
    <row r="579" spans="1:8" ht="12.75">
      <c r="A579" s="10" t="s">
        <v>182</v>
      </c>
      <c r="B579" s="10" t="s">
        <v>185</v>
      </c>
      <c r="C579" s="10" t="s">
        <v>664</v>
      </c>
      <c r="D579" s="10" t="s">
        <v>313</v>
      </c>
      <c r="E579" s="45" t="s">
        <v>314</v>
      </c>
      <c r="F579" s="6">
        <f>F580+F581</f>
        <v>43</v>
      </c>
      <c r="G579" s="6">
        <f>G580+G581</f>
        <v>55</v>
      </c>
      <c r="H579" s="6">
        <f>H580+H581</f>
        <v>25</v>
      </c>
    </row>
    <row r="580" spans="1:9" ht="12.75">
      <c r="A580" s="10" t="s">
        <v>182</v>
      </c>
      <c r="B580" s="10" t="s">
        <v>185</v>
      </c>
      <c r="C580" s="10" t="s">
        <v>664</v>
      </c>
      <c r="D580" s="10" t="s">
        <v>256</v>
      </c>
      <c r="E580" s="46" t="s">
        <v>257</v>
      </c>
      <c r="F580" s="6">
        <f>15-11.1-2</f>
        <v>1.9000000000000004</v>
      </c>
      <c r="G580" s="107">
        <v>15</v>
      </c>
      <c r="H580" s="103">
        <v>15</v>
      </c>
      <c r="I580">
        <f>-11.1-2</f>
        <v>-13.1</v>
      </c>
    </row>
    <row r="581" spans="1:9" ht="12.75">
      <c r="A581" s="10" t="s">
        <v>182</v>
      </c>
      <c r="B581" s="10" t="s">
        <v>185</v>
      </c>
      <c r="C581" s="10" t="s">
        <v>664</v>
      </c>
      <c r="D581" s="10" t="s">
        <v>258</v>
      </c>
      <c r="E581" s="46" t="s">
        <v>618</v>
      </c>
      <c r="F581" s="6">
        <f>50-8.9</f>
        <v>41.1</v>
      </c>
      <c r="G581" s="107">
        <v>40</v>
      </c>
      <c r="H581" s="103">
        <v>10</v>
      </c>
      <c r="I581">
        <v>-8.9</v>
      </c>
    </row>
    <row r="582" spans="1:8" ht="22.5">
      <c r="A582" s="10" t="s">
        <v>182</v>
      </c>
      <c r="B582" s="10" t="s">
        <v>185</v>
      </c>
      <c r="C582" s="10" t="s">
        <v>481</v>
      </c>
      <c r="D582" s="10"/>
      <c r="E582" s="46" t="s">
        <v>511</v>
      </c>
      <c r="F582" s="6">
        <f>F583+F584</f>
        <v>452</v>
      </c>
      <c r="G582" s="6">
        <f>G583+G584</f>
        <v>0</v>
      </c>
      <c r="H582" s="6">
        <f>H583+H584</f>
        <v>0</v>
      </c>
    </row>
    <row r="583" spans="1:8" ht="22.5">
      <c r="A583" s="10" t="s">
        <v>182</v>
      </c>
      <c r="B583" s="10" t="s">
        <v>185</v>
      </c>
      <c r="C583" s="10" t="s">
        <v>481</v>
      </c>
      <c r="D583" s="10" t="s">
        <v>276</v>
      </c>
      <c r="E583" s="46" t="s">
        <v>616</v>
      </c>
      <c r="F583" s="6">
        <v>351.7</v>
      </c>
      <c r="G583" s="107">
        <v>0</v>
      </c>
      <c r="H583" s="103">
        <v>0</v>
      </c>
    </row>
    <row r="584" spans="1:8" ht="22.5">
      <c r="A584" s="10" t="s">
        <v>182</v>
      </c>
      <c r="B584" s="10" t="s">
        <v>185</v>
      </c>
      <c r="C584" s="10" t="s">
        <v>481</v>
      </c>
      <c r="D584" s="10" t="s">
        <v>244</v>
      </c>
      <c r="E584" s="46" t="s">
        <v>610</v>
      </c>
      <c r="F584" s="6">
        <f>105.7-5.4</f>
        <v>100.3</v>
      </c>
      <c r="G584" s="107">
        <v>0</v>
      </c>
      <c r="H584" s="103">
        <v>0</v>
      </c>
    </row>
    <row r="585" spans="1:8" ht="33.75">
      <c r="A585" s="10" t="s">
        <v>182</v>
      </c>
      <c r="B585" s="10" t="s">
        <v>185</v>
      </c>
      <c r="C585" s="10" t="s">
        <v>598</v>
      </c>
      <c r="D585" s="10"/>
      <c r="E585" s="46" t="s">
        <v>599</v>
      </c>
      <c r="F585" s="6">
        <f>F586</f>
        <v>4.7</v>
      </c>
      <c r="G585" s="6">
        <f>G586</f>
        <v>0</v>
      </c>
      <c r="H585" s="6">
        <f>H586</f>
        <v>0</v>
      </c>
    </row>
    <row r="586" spans="1:8" ht="22.5">
      <c r="A586" s="10" t="s">
        <v>182</v>
      </c>
      <c r="B586" s="10" t="s">
        <v>185</v>
      </c>
      <c r="C586" s="10" t="s">
        <v>598</v>
      </c>
      <c r="D586" s="10" t="s">
        <v>244</v>
      </c>
      <c r="E586" s="46" t="s">
        <v>610</v>
      </c>
      <c r="F586" s="6">
        <v>4.7</v>
      </c>
      <c r="G586" s="107">
        <v>0</v>
      </c>
      <c r="H586" s="103">
        <v>0</v>
      </c>
    </row>
    <row r="587" spans="1:8" ht="22.5">
      <c r="A587" s="10" t="s">
        <v>182</v>
      </c>
      <c r="B587" s="10" t="s">
        <v>185</v>
      </c>
      <c r="C587" s="10" t="s">
        <v>597</v>
      </c>
      <c r="D587" s="10"/>
      <c r="E587" s="46" t="s">
        <v>596</v>
      </c>
      <c r="F587" s="6">
        <f>F588</f>
        <v>100</v>
      </c>
      <c r="G587" s="6">
        <f>G588</f>
        <v>0</v>
      </c>
      <c r="H587" s="6">
        <f>H588</f>
        <v>0</v>
      </c>
    </row>
    <row r="588" spans="1:8" ht="22.5">
      <c r="A588" s="10" t="s">
        <v>182</v>
      </c>
      <c r="B588" s="10" t="s">
        <v>185</v>
      </c>
      <c r="C588" s="10" t="s">
        <v>597</v>
      </c>
      <c r="D588" s="10" t="s">
        <v>244</v>
      </c>
      <c r="E588" s="46" t="s">
        <v>610</v>
      </c>
      <c r="F588" s="6">
        <v>100</v>
      </c>
      <c r="G588" s="107">
        <v>0</v>
      </c>
      <c r="H588" s="103">
        <v>0</v>
      </c>
    </row>
    <row r="589" spans="1:8" ht="12.75">
      <c r="A589" s="10" t="s">
        <v>182</v>
      </c>
      <c r="B589" s="10" t="s">
        <v>185</v>
      </c>
      <c r="C589" s="10" t="s">
        <v>135</v>
      </c>
      <c r="D589" s="10"/>
      <c r="E589" s="59" t="s">
        <v>29</v>
      </c>
      <c r="F589" s="7">
        <f>F590+F605</f>
        <v>521.9</v>
      </c>
      <c r="G589" s="7">
        <f aca="true" t="shared" si="90" ref="F589:H590">G590</f>
        <v>230</v>
      </c>
      <c r="H589" s="7">
        <f t="shared" si="90"/>
        <v>230</v>
      </c>
    </row>
    <row r="590" spans="1:8" ht="22.5">
      <c r="A590" s="10" t="s">
        <v>182</v>
      </c>
      <c r="B590" s="10" t="s">
        <v>185</v>
      </c>
      <c r="C590" s="10" t="s">
        <v>136</v>
      </c>
      <c r="D590" s="10"/>
      <c r="E590" s="46" t="s">
        <v>687</v>
      </c>
      <c r="F590" s="6">
        <f t="shared" si="90"/>
        <v>278.59999999999997</v>
      </c>
      <c r="G590" s="6">
        <f t="shared" si="90"/>
        <v>230</v>
      </c>
      <c r="H590" s="6">
        <f t="shared" si="90"/>
        <v>230</v>
      </c>
    </row>
    <row r="591" spans="1:8" ht="12.75">
      <c r="A591" s="10" t="s">
        <v>182</v>
      </c>
      <c r="B591" s="10" t="s">
        <v>185</v>
      </c>
      <c r="C591" s="10" t="s">
        <v>666</v>
      </c>
      <c r="D591" s="10"/>
      <c r="E591" s="46" t="s">
        <v>29</v>
      </c>
      <c r="F591" s="6">
        <f>F592+F603</f>
        <v>278.59999999999997</v>
      </c>
      <c r="G591" s="6">
        <f>G592+G603</f>
        <v>230</v>
      </c>
      <c r="H591" s="6">
        <f>H592+H603</f>
        <v>230</v>
      </c>
    </row>
    <row r="592" spans="1:8" ht="12.75">
      <c r="A592" s="10" t="s">
        <v>182</v>
      </c>
      <c r="B592" s="10" t="s">
        <v>185</v>
      </c>
      <c r="C592" s="10" t="s">
        <v>670</v>
      </c>
      <c r="D592" s="10"/>
      <c r="E592" s="46" t="s">
        <v>671</v>
      </c>
      <c r="F592" s="6">
        <f>F593+F596+F599</f>
        <v>269.9</v>
      </c>
      <c r="G592" s="6">
        <f>G593+G596+G599</f>
        <v>230</v>
      </c>
      <c r="H592" s="6">
        <f>H593+H596+H599</f>
        <v>230</v>
      </c>
    </row>
    <row r="593" spans="1:8" ht="45">
      <c r="A593" s="10" t="s">
        <v>182</v>
      </c>
      <c r="B593" s="10" t="s">
        <v>185</v>
      </c>
      <c r="C593" s="10" t="s">
        <v>670</v>
      </c>
      <c r="D593" s="10" t="s">
        <v>272</v>
      </c>
      <c r="E593" s="46" t="s">
        <v>273</v>
      </c>
      <c r="F593" s="6">
        <f aca="true" t="shared" si="91" ref="F593:H594">F594</f>
        <v>146</v>
      </c>
      <c r="G593" s="6">
        <f t="shared" si="91"/>
        <v>136</v>
      </c>
      <c r="H593" s="6">
        <f t="shared" si="91"/>
        <v>136</v>
      </c>
    </row>
    <row r="594" spans="1:8" ht="12.75">
      <c r="A594" s="10" t="s">
        <v>182</v>
      </c>
      <c r="B594" s="10" t="s">
        <v>185</v>
      </c>
      <c r="C594" s="10" t="s">
        <v>670</v>
      </c>
      <c r="D594" s="10" t="s">
        <v>274</v>
      </c>
      <c r="E594" s="46" t="s">
        <v>275</v>
      </c>
      <c r="F594" s="6">
        <f t="shared" si="91"/>
        <v>146</v>
      </c>
      <c r="G594" s="6">
        <f t="shared" si="91"/>
        <v>136</v>
      </c>
      <c r="H594" s="6">
        <f t="shared" si="91"/>
        <v>136</v>
      </c>
    </row>
    <row r="595" spans="1:9" ht="22.5">
      <c r="A595" s="10" t="s">
        <v>182</v>
      </c>
      <c r="B595" s="10" t="s">
        <v>185</v>
      </c>
      <c r="C595" s="10" t="s">
        <v>670</v>
      </c>
      <c r="D595" s="10" t="s">
        <v>276</v>
      </c>
      <c r="E595" s="46" t="s">
        <v>616</v>
      </c>
      <c r="F595" s="6">
        <f>136+7.3+2.7</f>
        <v>146</v>
      </c>
      <c r="G595" s="107">
        <v>136</v>
      </c>
      <c r="H595" s="103">
        <v>136</v>
      </c>
      <c r="I595">
        <f>7.3+2.7</f>
        <v>10</v>
      </c>
    </row>
    <row r="596" spans="1:8" ht="22.5">
      <c r="A596" s="10" t="s">
        <v>182</v>
      </c>
      <c r="B596" s="10" t="s">
        <v>185</v>
      </c>
      <c r="C596" s="10" t="s">
        <v>670</v>
      </c>
      <c r="D596" s="10" t="s">
        <v>279</v>
      </c>
      <c r="E596" s="46" t="s">
        <v>292</v>
      </c>
      <c r="F596" s="6">
        <f aca="true" t="shared" si="92" ref="F596:H597">F597</f>
        <v>122.9</v>
      </c>
      <c r="G596" s="6">
        <f t="shared" si="92"/>
        <v>88</v>
      </c>
      <c r="H596" s="6">
        <f t="shared" si="92"/>
        <v>88</v>
      </c>
    </row>
    <row r="597" spans="1:8" ht="22.5">
      <c r="A597" s="10" t="s">
        <v>182</v>
      </c>
      <c r="B597" s="10" t="s">
        <v>185</v>
      </c>
      <c r="C597" s="10" t="s">
        <v>670</v>
      </c>
      <c r="D597" s="10" t="s">
        <v>278</v>
      </c>
      <c r="E597" s="46" t="s">
        <v>293</v>
      </c>
      <c r="F597" s="6">
        <f t="shared" si="92"/>
        <v>122.9</v>
      </c>
      <c r="G597" s="6">
        <f t="shared" si="92"/>
        <v>88</v>
      </c>
      <c r="H597" s="6">
        <f t="shared" si="92"/>
        <v>88</v>
      </c>
    </row>
    <row r="598" spans="1:9" ht="22.5">
      <c r="A598" s="10" t="s">
        <v>182</v>
      </c>
      <c r="B598" s="10" t="s">
        <v>185</v>
      </c>
      <c r="C598" s="10" t="s">
        <v>670</v>
      </c>
      <c r="D598" s="10" t="s">
        <v>244</v>
      </c>
      <c r="E598" s="46" t="s">
        <v>610</v>
      </c>
      <c r="F598" s="6">
        <f>86+2+34.9</f>
        <v>122.9</v>
      </c>
      <c r="G598" s="107">
        <f>86+2</f>
        <v>88</v>
      </c>
      <c r="H598" s="103">
        <f>86+2</f>
        <v>88</v>
      </c>
      <c r="I598">
        <v>34.9</v>
      </c>
    </row>
    <row r="599" spans="1:8" ht="12.75">
      <c r="A599" s="10" t="s">
        <v>182</v>
      </c>
      <c r="B599" s="10" t="s">
        <v>185</v>
      </c>
      <c r="C599" s="10" t="s">
        <v>670</v>
      </c>
      <c r="D599" s="10" t="s">
        <v>311</v>
      </c>
      <c r="E599" s="45" t="s">
        <v>312</v>
      </c>
      <c r="F599" s="6">
        <f>F600</f>
        <v>1</v>
      </c>
      <c r="G599" s="6">
        <f>G600</f>
        <v>6</v>
      </c>
      <c r="H599" s="6">
        <f>H600</f>
        <v>6</v>
      </c>
    </row>
    <row r="600" spans="1:8" ht="12.75">
      <c r="A600" s="10" t="s">
        <v>182</v>
      </c>
      <c r="B600" s="10" t="s">
        <v>185</v>
      </c>
      <c r="C600" s="10" t="s">
        <v>670</v>
      </c>
      <c r="D600" s="10" t="s">
        <v>313</v>
      </c>
      <c r="E600" s="45" t="s">
        <v>314</v>
      </c>
      <c r="F600" s="6">
        <f>F601+F602</f>
        <v>1</v>
      </c>
      <c r="G600" s="6">
        <f>G601+G602</f>
        <v>6</v>
      </c>
      <c r="H600" s="6">
        <f>H601+H602</f>
        <v>6</v>
      </c>
    </row>
    <row r="601" spans="1:9" ht="12.75">
      <c r="A601" s="10" t="s">
        <v>182</v>
      </c>
      <c r="B601" s="10" t="s">
        <v>185</v>
      </c>
      <c r="C601" s="10" t="s">
        <v>670</v>
      </c>
      <c r="D601" s="10" t="s">
        <v>256</v>
      </c>
      <c r="E601" s="46" t="s">
        <v>257</v>
      </c>
      <c r="F601" s="6">
        <f>1-1</f>
        <v>0</v>
      </c>
      <c r="G601" s="107">
        <v>1</v>
      </c>
      <c r="H601" s="103">
        <v>1</v>
      </c>
      <c r="I601">
        <v>-1</v>
      </c>
    </row>
    <row r="602" spans="1:9" ht="12.75">
      <c r="A602" s="10" t="s">
        <v>182</v>
      </c>
      <c r="B602" s="10" t="s">
        <v>185</v>
      </c>
      <c r="C602" s="10" t="s">
        <v>670</v>
      </c>
      <c r="D602" s="10" t="s">
        <v>258</v>
      </c>
      <c r="E602" s="46" t="s">
        <v>618</v>
      </c>
      <c r="F602" s="6">
        <f>5-4</f>
        <v>1</v>
      </c>
      <c r="G602" s="107">
        <v>5</v>
      </c>
      <c r="H602" s="103">
        <v>5</v>
      </c>
      <c r="I602">
        <v>-4</v>
      </c>
    </row>
    <row r="603" spans="1:8" ht="22.5">
      <c r="A603" s="10" t="s">
        <v>182</v>
      </c>
      <c r="B603" s="10" t="s">
        <v>185</v>
      </c>
      <c r="C603" s="10" t="s">
        <v>482</v>
      </c>
      <c r="D603" s="10"/>
      <c r="E603" s="46" t="s">
        <v>512</v>
      </c>
      <c r="F603" s="6">
        <f>F604</f>
        <v>8.7</v>
      </c>
      <c r="G603" s="6">
        <f>G604</f>
        <v>0</v>
      </c>
      <c r="H603" s="6">
        <f>H604</f>
        <v>0</v>
      </c>
    </row>
    <row r="604" spans="1:8" ht="22.5">
      <c r="A604" s="10" t="s">
        <v>182</v>
      </c>
      <c r="B604" s="10" t="s">
        <v>185</v>
      </c>
      <c r="C604" s="10" t="s">
        <v>482</v>
      </c>
      <c r="D604" s="10" t="s">
        <v>276</v>
      </c>
      <c r="E604" s="46" t="s">
        <v>616</v>
      </c>
      <c r="F604" s="6">
        <v>8.7</v>
      </c>
      <c r="G604" s="107">
        <v>0</v>
      </c>
      <c r="H604" s="103">
        <v>0</v>
      </c>
    </row>
    <row r="605" spans="1:8" ht="22.5">
      <c r="A605" s="10" t="s">
        <v>182</v>
      </c>
      <c r="B605" s="10" t="s">
        <v>185</v>
      </c>
      <c r="C605" s="10" t="s">
        <v>269</v>
      </c>
      <c r="D605" s="10"/>
      <c r="E605" s="46" t="s">
        <v>270</v>
      </c>
      <c r="F605" s="6">
        <f>F606</f>
        <v>243.3</v>
      </c>
      <c r="G605" s="107"/>
      <c r="H605" s="103"/>
    </row>
    <row r="606" spans="1:8" ht="22.5">
      <c r="A606" s="10" t="s">
        <v>182</v>
      </c>
      <c r="B606" s="10" t="s">
        <v>185</v>
      </c>
      <c r="C606" s="10" t="s">
        <v>269</v>
      </c>
      <c r="D606" s="10" t="s">
        <v>279</v>
      </c>
      <c r="E606" s="46" t="s">
        <v>292</v>
      </c>
      <c r="F606" s="6">
        <f>F607</f>
        <v>243.3</v>
      </c>
      <c r="G606" s="107"/>
      <c r="H606" s="103"/>
    </row>
    <row r="607" spans="1:8" ht="22.5">
      <c r="A607" s="10" t="s">
        <v>182</v>
      </c>
      <c r="B607" s="10" t="s">
        <v>185</v>
      </c>
      <c r="C607" s="10" t="s">
        <v>269</v>
      </c>
      <c r="D607" s="10" t="s">
        <v>278</v>
      </c>
      <c r="E607" s="46" t="s">
        <v>293</v>
      </c>
      <c r="F607" s="6">
        <f>F608</f>
        <v>243.3</v>
      </c>
      <c r="G607" s="107"/>
      <c r="H607" s="103"/>
    </row>
    <row r="608" spans="1:9" ht="22.5">
      <c r="A608" s="10" t="s">
        <v>182</v>
      </c>
      <c r="B608" s="10" t="s">
        <v>185</v>
      </c>
      <c r="C608" s="10" t="s">
        <v>269</v>
      </c>
      <c r="D608" s="10" t="s">
        <v>244</v>
      </c>
      <c r="E608" s="46" t="s">
        <v>610</v>
      </c>
      <c r="F608" s="6">
        <v>243.3</v>
      </c>
      <c r="G608" s="107"/>
      <c r="H608" s="103"/>
      <c r="I608">
        <v>243.3</v>
      </c>
    </row>
    <row r="609" spans="1:8" ht="12.75">
      <c r="A609" s="26" t="s">
        <v>182</v>
      </c>
      <c r="B609" s="26" t="s">
        <v>173</v>
      </c>
      <c r="C609" s="26"/>
      <c r="D609" s="26"/>
      <c r="E609" s="44" t="s">
        <v>221</v>
      </c>
      <c r="F609" s="14">
        <f>F610</f>
        <v>4282.327</v>
      </c>
      <c r="G609" s="14">
        <f aca="true" t="shared" si="93" ref="G609:H611">G610</f>
        <v>3430</v>
      </c>
      <c r="H609" s="14">
        <f t="shared" si="93"/>
        <v>3350</v>
      </c>
    </row>
    <row r="610" spans="1:8" s="5" customFormat="1" ht="22.5">
      <c r="A610" s="10" t="s">
        <v>182</v>
      </c>
      <c r="B610" s="10" t="s">
        <v>173</v>
      </c>
      <c r="C610" s="10" t="s">
        <v>343</v>
      </c>
      <c r="D610" s="10"/>
      <c r="E610" s="46" t="s">
        <v>344</v>
      </c>
      <c r="F610" s="14">
        <f>F611</f>
        <v>4282.327</v>
      </c>
      <c r="G610" s="14">
        <f t="shared" si="93"/>
        <v>3430</v>
      </c>
      <c r="H610" s="14">
        <f t="shared" si="93"/>
        <v>3350</v>
      </c>
    </row>
    <row r="611" spans="1:8" s="5" customFormat="1" ht="12.75">
      <c r="A611" s="10" t="s">
        <v>182</v>
      </c>
      <c r="B611" s="10" t="s">
        <v>173</v>
      </c>
      <c r="C611" s="10" t="s">
        <v>139</v>
      </c>
      <c r="D611" s="10"/>
      <c r="E611" s="59" t="s">
        <v>355</v>
      </c>
      <c r="F611" s="14">
        <f>F612</f>
        <v>4282.327</v>
      </c>
      <c r="G611" s="14">
        <f t="shared" si="93"/>
        <v>3430</v>
      </c>
      <c r="H611" s="14">
        <f t="shared" si="93"/>
        <v>3350</v>
      </c>
    </row>
    <row r="612" spans="1:8" s="5" customFormat="1" ht="12.75">
      <c r="A612" s="10" t="s">
        <v>182</v>
      </c>
      <c r="B612" s="10" t="s">
        <v>173</v>
      </c>
      <c r="C612" s="10" t="s">
        <v>347</v>
      </c>
      <c r="D612" s="10"/>
      <c r="E612" s="46" t="s">
        <v>357</v>
      </c>
      <c r="F612" s="14">
        <f>F613+F627+F641</f>
        <v>4282.327</v>
      </c>
      <c r="G612" s="14">
        <f>G613+G627+G641</f>
        <v>3430</v>
      </c>
      <c r="H612" s="14">
        <f>H613+H627+H641</f>
        <v>3350</v>
      </c>
    </row>
    <row r="613" spans="1:8" s="5" customFormat="1" ht="33.75">
      <c r="A613" s="10" t="s">
        <v>182</v>
      </c>
      <c r="B613" s="10" t="s">
        <v>173</v>
      </c>
      <c r="C613" s="10" t="s">
        <v>31</v>
      </c>
      <c r="D613" s="10"/>
      <c r="E613" s="46" t="s">
        <v>677</v>
      </c>
      <c r="F613" s="14">
        <f>F614+F618+F621+F624</f>
        <v>1141.23</v>
      </c>
      <c r="G613" s="14">
        <f>G614+G618+G621+G624</f>
        <v>1340</v>
      </c>
      <c r="H613" s="14">
        <f>H614+H618+H621+H624</f>
        <v>1300</v>
      </c>
    </row>
    <row r="614" spans="1:8" s="5" customFormat="1" ht="45">
      <c r="A614" s="10" t="s">
        <v>182</v>
      </c>
      <c r="B614" s="10" t="s">
        <v>173</v>
      </c>
      <c r="C614" s="10" t="s">
        <v>31</v>
      </c>
      <c r="D614" s="10" t="s">
        <v>272</v>
      </c>
      <c r="E614" s="46" t="s">
        <v>273</v>
      </c>
      <c r="F614" s="7">
        <f>F615</f>
        <v>1010.5300000000001</v>
      </c>
      <c r="G614" s="7">
        <f>G615</f>
        <v>1091</v>
      </c>
      <c r="H614" s="7">
        <f>H615</f>
        <v>1091</v>
      </c>
    </row>
    <row r="615" spans="1:8" s="5" customFormat="1" ht="22.5">
      <c r="A615" s="10" t="s">
        <v>182</v>
      </c>
      <c r="B615" s="10" t="s">
        <v>173</v>
      </c>
      <c r="C615" s="10" t="s">
        <v>31</v>
      </c>
      <c r="D615" s="10" t="s">
        <v>294</v>
      </c>
      <c r="E615" s="46" t="s">
        <v>295</v>
      </c>
      <c r="F615" s="7">
        <f>F616+F617</f>
        <v>1010.5300000000001</v>
      </c>
      <c r="G615" s="7">
        <f>G616+G617</f>
        <v>1091</v>
      </c>
      <c r="H615" s="7">
        <f>H616+H617</f>
        <v>1091</v>
      </c>
    </row>
    <row r="616" spans="1:9" s="5" customFormat="1" ht="22.5">
      <c r="A616" s="10" t="s">
        <v>182</v>
      </c>
      <c r="B616" s="10" t="s">
        <v>173</v>
      </c>
      <c r="C616" s="10" t="s">
        <v>31</v>
      </c>
      <c r="D616" s="10" t="s">
        <v>296</v>
      </c>
      <c r="E616" s="46" t="s">
        <v>608</v>
      </c>
      <c r="F616" s="7">
        <f>1052-149.17+14.6+55</f>
        <v>972.4300000000001</v>
      </c>
      <c r="G616" s="107">
        <v>1052</v>
      </c>
      <c r="H616" s="107">
        <v>1052</v>
      </c>
      <c r="I616" s="113">
        <v>55</v>
      </c>
    </row>
    <row r="617" spans="1:9" s="5" customFormat="1" ht="22.5">
      <c r="A617" s="10" t="s">
        <v>182</v>
      </c>
      <c r="B617" s="10" t="s">
        <v>173</v>
      </c>
      <c r="C617" s="10" t="s">
        <v>31</v>
      </c>
      <c r="D617" s="10" t="s">
        <v>297</v>
      </c>
      <c r="E617" s="46" t="s">
        <v>609</v>
      </c>
      <c r="F617" s="7">
        <f>39-0.9</f>
        <v>38.1</v>
      </c>
      <c r="G617" s="107">
        <v>39</v>
      </c>
      <c r="H617" s="107">
        <v>39</v>
      </c>
      <c r="I617" s="5">
        <v>-0.9</v>
      </c>
    </row>
    <row r="618" spans="1:8" s="5" customFormat="1" ht="22.5">
      <c r="A618" s="10" t="s">
        <v>182</v>
      </c>
      <c r="B618" s="10" t="s">
        <v>173</v>
      </c>
      <c r="C618" s="10" t="s">
        <v>31</v>
      </c>
      <c r="D618" s="10" t="s">
        <v>279</v>
      </c>
      <c r="E618" s="46" t="s">
        <v>292</v>
      </c>
      <c r="F618" s="7">
        <f aca="true" t="shared" si="94" ref="F618:H619">F619</f>
        <v>86.4</v>
      </c>
      <c r="G618" s="7">
        <f t="shared" si="94"/>
        <v>234</v>
      </c>
      <c r="H618" s="7">
        <f t="shared" si="94"/>
        <v>194</v>
      </c>
    </row>
    <row r="619" spans="1:8" s="5" customFormat="1" ht="22.5">
      <c r="A619" s="10" t="s">
        <v>182</v>
      </c>
      <c r="B619" s="10" t="s">
        <v>173</v>
      </c>
      <c r="C619" s="10" t="s">
        <v>31</v>
      </c>
      <c r="D619" s="10" t="s">
        <v>278</v>
      </c>
      <c r="E619" s="46" t="s">
        <v>293</v>
      </c>
      <c r="F619" s="7">
        <f t="shared" si="94"/>
        <v>86.4</v>
      </c>
      <c r="G619" s="7">
        <f t="shared" si="94"/>
        <v>234</v>
      </c>
      <c r="H619" s="7">
        <f t="shared" si="94"/>
        <v>194</v>
      </c>
    </row>
    <row r="620" spans="1:9" s="5" customFormat="1" ht="22.5">
      <c r="A620" s="10" t="s">
        <v>182</v>
      </c>
      <c r="B620" s="10" t="s">
        <v>173</v>
      </c>
      <c r="C620" s="10" t="s">
        <v>31</v>
      </c>
      <c r="D620" s="10" t="s">
        <v>244</v>
      </c>
      <c r="E620" s="46" t="s">
        <v>610</v>
      </c>
      <c r="F620" s="7">
        <f>234-142-5.6</f>
        <v>86.4</v>
      </c>
      <c r="G620" s="107">
        <v>234</v>
      </c>
      <c r="H620" s="111">
        <v>194</v>
      </c>
      <c r="I620" s="113">
        <v>-5.6</v>
      </c>
    </row>
    <row r="621" spans="1:8" s="5" customFormat="1" ht="12.75">
      <c r="A621" s="10" t="s">
        <v>182</v>
      </c>
      <c r="B621" s="10" t="s">
        <v>173</v>
      </c>
      <c r="C621" s="10" t="s">
        <v>31</v>
      </c>
      <c r="D621" s="10" t="s">
        <v>311</v>
      </c>
      <c r="E621" s="45" t="s">
        <v>312</v>
      </c>
      <c r="F621" s="7">
        <f aca="true" t="shared" si="95" ref="F621:H622">F622</f>
        <v>1</v>
      </c>
      <c r="G621" s="7">
        <f t="shared" si="95"/>
        <v>15</v>
      </c>
      <c r="H621" s="7">
        <f t="shared" si="95"/>
        <v>15</v>
      </c>
    </row>
    <row r="622" spans="1:8" s="5" customFormat="1" ht="12.75">
      <c r="A622" s="10" t="s">
        <v>182</v>
      </c>
      <c r="B622" s="10" t="s">
        <v>173</v>
      </c>
      <c r="C622" s="10" t="s">
        <v>31</v>
      </c>
      <c r="D622" s="10" t="s">
        <v>313</v>
      </c>
      <c r="E622" s="45" t="s">
        <v>314</v>
      </c>
      <c r="F622" s="7">
        <f t="shared" si="95"/>
        <v>1</v>
      </c>
      <c r="G622" s="7">
        <f t="shared" si="95"/>
        <v>15</v>
      </c>
      <c r="H622" s="7">
        <f t="shared" si="95"/>
        <v>15</v>
      </c>
    </row>
    <row r="623" spans="1:9" s="5" customFormat="1" ht="12.75">
      <c r="A623" s="10" t="s">
        <v>182</v>
      </c>
      <c r="B623" s="10" t="s">
        <v>173</v>
      </c>
      <c r="C623" s="10" t="s">
        <v>31</v>
      </c>
      <c r="D623" s="10" t="s">
        <v>258</v>
      </c>
      <c r="E623" s="46" t="s">
        <v>611</v>
      </c>
      <c r="F623" s="7">
        <f>25-24</f>
        <v>1</v>
      </c>
      <c r="G623" s="107">
        <v>15</v>
      </c>
      <c r="H623" s="111">
        <v>15</v>
      </c>
      <c r="I623" s="5">
        <v>-24</v>
      </c>
    </row>
    <row r="624" spans="1:8" s="5" customFormat="1" ht="45">
      <c r="A624" s="10" t="s">
        <v>182</v>
      </c>
      <c r="B624" s="10" t="s">
        <v>173</v>
      </c>
      <c r="C624" s="10" t="s">
        <v>483</v>
      </c>
      <c r="D624" s="10"/>
      <c r="E624" s="46" t="s">
        <v>484</v>
      </c>
      <c r="F624" s="7">
        <f>F625+F626</f>
        <v>43.3</v>
      </c>
      <c r="G624" s="7">
        <f>G625+G626</f>
        <v>0</v>
      </c>
      <c r="H624" s="7">
        <f>H625+H626</f>
        <v>0</v>
      </c>
    </row>
    <row r="625" spans="1:10" s="5" customFormat="1" ht="22.5">
      <c r="A625" s="10" t="s">
        <v>182</v>
      </c>
      <c r="B625" s="10" t="s">
        <v>173</v>
      </c>
      <c r="C625" s="10" t="s">
        <v>483</v>
      </c>
      <c r="D625" s="10" t="s">
        <v>296</v>
      </c>
      <c r="E625" s="46" t="s">
        <v>608</v>
      </c>
      <c r="F625" s="7">
        <v>38.9</v>
      </c>
      <c r="G625" s="107">
        <v>0</v>
      </c>
      <c r="H625" s="111">
        <v>0</v>
      </c>
      <c r="I625" s="113"/>
      <c r="J625" s="113"/>
    </row>
    <row r="626" spans="1:10" s="5" customFormat="1" ht="22.5">
      <c r="A626" s="10" t="s">
        <v>182</v>
      </c>
      <c r="B626" s="10" t="s">
        <v>173</v>
      </c>
      <c r="C626" s="10" t="s">
        <v>483</v>
      </c>
      <c r="D626" s="10" t="s">
        <v>297</v>
      </c>
      <c r="E626" s="46" t="s">
        <v>609</v>
      </c>
      <c r="F626" s="7">
        <v>4.4</v>
      </c>
      <c r="G626" s="107">
        <v>0</v>
      </c>
      <c r="H626" s="111">
        <v>0</v>
      </c>
      <c r="I626" s="113"/>
      <c r="J626" s="113"/>
    </row>
    <row r="627" spans="1:10" ht="33.75">
      <c r="A627" s="10" t="s">
        <v>182</v>
      </c>
      <c r="B627" s="10" t="s">
        <v>173</v>
      </c>
      <c r="C627" s="10" t="s">
        <v>32</v>
      </c>
      <c r="D627" s="10"/>
      <c r="E627" s="46" t="s">
        <v>678</v>
      </c>
      <c r="F627" s="6">
        <f>F628+F632+F635+F639</f>
        <v>1889.6970000000001</v>
      </c>
      <c r="G627" s="6">
        <f>G628+G632+G635+G639</f>
        <v>2090</v>
      </c>
      <c r="H627" s="6">
        <f>H628+H632+H635+H639</f>
        <v>2050</v>
      </c>
      <c r="I627" s="113"/>
      <c r="J627" s="113"/>
    </row>
    <row r="628" spans="1:8" ht="45">
      <c r="A628" s="10" t="s">
        <v>182</v>
      </c>
      <c r="B628" s="10" t="s">
        <v>173</v>
      </c>
      <c r="C628" s="10" t="s">
        <v>32</v>
      </c>
      <c r="D628" s="10" t="s">
        <v>272</v>
      </c>
      <c r="E628" s="46" t="s">
        <v>273</v>
      </c>
      <c r="F628" s="6">
        <f>F629</f>
        <v>1593.197</v>
      </c>
      <c r="G628" s="6">
        <f>G629</f>
        <v>1814</v>
      </c>
      <c r="H628" s="6">
        <f>H629</f>
        <v>1814</v>
      </c>
    </row>
    <row r="629" spans="1:8" ht="12.75">
      <c r="A629" s="10" t="s">
        <v>182</v>
      </c>
      <c r="B629" s="10" t="s">
        <v>173</v>
      </c>
      <c r="C629" s="10" t="s">
        <v>32</v>
      </c>
      <c r="D629" s="10" t="s">
        <v>274</v>
      </c>
      <c r="E629" s="46" t="s">
        <v>275</v>
      </c>
      <c r="F629" s="6">
        <f>F630+F631</f>
        <v>1593.197</v>
      </c>
      <c r="G629" s="6">
        <f>G630+G631</f>
        <v>1814</v>
      </c>
      <c r="H629" s="6">
        <f>H630+H631</f>
        <v>1814</v>
      </c>
    </row>
    <row r="630" spans="1:9" ht="22.5">
      <c r="A630" s="10" t="s">
        <v>182</v>
      </c>
      <c r="B630" s="10" t="s">
        <v>173</v>
      </c>
      <c r="C630" s="10" t="s">
        <v>32</v>
      </c>
      <c r="D630" s="10" t="s">
        <v>276</v>
      </c>
      <c r="E630" s="46" t="s">
        <v>616</v>
      </c>
      <c r="F630" s="6">
        <f>1813-197.903-23</f>
        <v>1592.097</v>
      </c>
      <c r="G630" s="107">
        <v>1813</v>
      </c>
      <c r="H630" s="103">
        <v>1813</v>
      </c>
      <c r="I630">
        <v>-23</v>
      </c>
    </row>
    <row r="631" spans="1:8" ht="12.75">
      <c r="A631" s="10" t="s">
        <v>182</v>
      </c>
      <c r="B631" s="10" t="s">
        <v>173</v>
      </c>
      <c r="C631" s="10" t="s">
        <v>32</v>
      </c>
      <c r="D631" s="10" t="s">
        <v>319</v>
      </c>
      <c r="E631" s="46" t="s">
        <v>308</v>
      </c>
      <c r="F631" s="6">
        <f>1+0.1</f>
        <v>1.1</v>
      </c>
      <c r="G631" s="107">
        <v>1</v>
      </c>
      <c r="H631" s="103">
        <v>1</v>
      </c>
    </row>
    <row r="632" spans="1:8" ht="22.5">
      <c r="A632" s="10" t="s">
        <v>182</v>
      </c>
      <c r="B632" s="10" t="s">
        <v>173</v>
      </c>
      <c r="C632" s="10" t="s">
        <v>32</v>
      </c>
      <c r="D632" s="10" t="s">
        <v>279</v>
      </c>
      <c r="E632" s="46" t="s">
        <v>292</v>
      </c>
      <c r="F632" s="7">
        <f aca="true" t="shared" si="96" ref="F632:H633">F633</f>
        <v>222.4</v>
      </c>
      <c r="G632" s="7">
        <f t="shared" si="96"/>
        <v>251</v>
      </c>
      <c r="H632" s="7">
        <f t="shared" si="96"/>
        <v>211</v>
      </c>
    </row>
    <row r="633" spans="1:8" ht="22.5">
      <c r="A633" s="10" t="s">
        <v>182</v>
      </c>
      <c r="B633" s="10" t="s">
        <v>173</v>
      </c>
      <c r="C633" s="10" t="s">
        <v>32</v>
      </c>
      <c r="D633" s="10" t="s">
        <v>278</v>
      </c>
      <c r="E633" s="46" t="s">
        <v>293</v>
      </c>
      <c r="F633" s="7">
        <f t="shared" si="96"/>
        <v>222.4</v>
      </c>
      <c r="G633" s="7">
        <f t="shared" si="96"/>
        <v>251</v>
      </c>
      <c r="H633" s="7">
        <f t="shared" si="96"/>
        <v>211</v>
      </c>
    </row>
    <row r="634" spans="1:8" ht="22.5">
      <c r="A634" s="10" t="s">
        <v>182</v>
      </c>
      <c r="B634" s="10" t="s">
        <v>173</v>
      </c>
      <c r="C634" s="10" t="s">
        <v>32</v>
      </c>
      <c r="D634" s="10" t="s">
        <v>244</v>
      </c>
      <c r="E634" s="46" t="s">
        <v>610</v>
      </c>
      <c r="F634" s="7">
        <f>66+185-28.5-0.1</f>
        <v>222.4</v>
      </c>
      <c r="G634" s="107">
        <f>66+185</f>
        <v>251</v>
      </c>
      <c r="H634" s="103">
        <f>36+175</f>
        <v>211</v>
      </c>
    </row>
    <row r="635" spans="1:8" ht="12.75">
      <c r="A635" s="10" t="s">
        <v>182</v>
      </c>
      <c r="B635" s="10" t="s">
        <v>173</v>
      </c>
      <c r="C635" s="10" t="s">
        <v>32</v>
      </c>
      <c r="D635" s="10" t="s">
        <v>311</v>
      </c>
      <c r="E635" s="45" t="s">
        <v>312</v>
      </c>
      <c r="F635" s="6">
        <f>F636</f>
        <v>13.7</v>
      </c>
      <c r="G635" s="6">
        <f>G636</f>
        <v>25</v>
      </c>
      <c r="H635" s="6">
        <f>H636</f>
        <v>25</v>
      </c>
    </row>
    <row r="636" spans="1:8" ht="12.75">
      <c r="A636" s="10" t="s">
        <v>182</v>
      </c>
      <c r="B636" s="10" t="s">
        <v>173</v>
      </c>
      <c r="C636" s="10" t="s">
        <v>32</v>
      </c>
      <c r="D636" s="10" t="s">
        <v>313</v>
      </c>
      <c r="E636" s="45" t="s">
        <v>314</v>
      </c>
      <c r="F636" s="6">
        <f>F637+F638</f>
        <v>13.7</v>
      </c>
      <c r="G636" s="6">
        <f>G637+G638</f>
        <v>25</v>
      </c>
      <c r="H636" s="6">
        <f>H637+H638</f>
        <v>25</v>
      </c>
    </row>
    <row r="637" spans="1:9" ht="12.75">
      <c r="A637" s="10" t="s">
        <v>182</v>
      </c>
      <c r="B637" s="10" t="s">
        <v>173</v>
      </c>
      <c r="C637" s="10" t="s">
        <v>32</v>
      </c>
      <c r="D637" s="10" t="s">
        <v>256</v>
      </c>
      <c r="E637" s="46" t="s">
        <v>257</v>
      </c>
      <c r="F637" s="6">
        <f>10-9.3</f>
        <v>0.6999999999999993</v>
      </c>
      <c r="G637" s="107">
        <v>10</v>
      </c>
      <c r="H637" s="103">
        <v>10</v>
      </c>
      <c r="I637">
        <v>-9.3</v>
      </c>
    </row>
    <row r="638" spans="1:9" ht="12.75">
      <c r="A638" s="10" t="s">
        <v>182</v>
      </c>
      <c r="B638" s="10" t="s">
        <v>173</v>
      </c>
      <c r="C638" s="10" t="s">
        <v>32</v>
      </c>
      <c r="D638" s="10" t="s">
        <v>258</v>
      </c>
      <c r="E638" s="46" t="s">
        <v>618</v>
      </c>
      <c r="F638" s="6">
        <f>25-12</f>
        <v>13</v>
      </c>
      <c r="G638" s="107">
        <v>15</v>
      </c>
      <c r="H638" s="103">
        <v>15</v>
      </c>
      <c r="I638">
        <v>-12</v>
      </c>
    </row>
    <row r="639" spans="1:8" ht="45">
      <c r="A639" s="10" t="s">
        <v>182</v>
      </c>
      <c r="B639" s="10" t="s">
        <v>173</v>
      </c>
      <c r="C639" s="10" t="s">
        <v>485</v>
      </c>
      <c r="D639" s="10"/>
      <c r="E639" s="46" t="s">
        <v>486</v>
      </c>
      <c r="F639" s="6">
        <f>F640</f>
        <v>60.4</v>
      </c>
      <c r="G639" s="6">
        <f>G640</f>
        <v>0</v>
      </c>
      <c r="H639" s="6">
        <f>H640</f>
        <v>0</v>
      </c>
    </row>
    <row r="640" spans="1:8" ht="22.5">
      <c r="A640" s="10" t="s">
        <v>182</v>
      </c>
      <c r="B640" s="10" t="s">
        <v>173</v>
      </c>
      <c r="C640" s="10" t="s">
        <v>485</v>
      </c>
      <c r="D640" s="10" t="s">
        <v>276</v>
      </c>
      <c r="E640" s="46" t="s">
        <v>616</v>
      </c>
      <c r="F640" s="6">
        <v>60.4</v>
      </c>
      <c r="G640" s="107">
        <v>0</v>
      </c>
      <c r="H640" s="103">
        <v>0</v>
      </c>
    </row>
    <row r="641" spans="1:8" ht="33.75">
      <c r="A641" s="10" t="s">
        <v>182</v>
      </c>
      <c r="B641" s="10" t="s">
        <v>173</v>
      </c>
      <c r="C641" s="10" t="s">
        <v>287</v>
      </c>
      <c r="D641" s="10"/>
      <c r="E641" s="46" t="s">
        <v>480</v>
      </c>
      <c r="F641" s="6">
        <f>F642+F645</f>
        <v>1251.4</v>
      </c>
      <c r="G641" s="6">
        <f>G642+G645</f>
        <v>0</v>
      </c>
      <c r="H641" s="6">
        <f>H642+H645</f>
        <v>0</v>
      </c>
    </row>
    <row r="642" spans="1:8" ht="45">
      <c r="A642" s="10" t="s">
        <v>182</v>
      </c>
      <c r="B642" s="10" t="s">
        <v>173</v>
      </c>
      <c r="C642" s="10" t="s">
        <v>287</v>
      </c>
      <c r="D642" s="10" t="s">
        <v>272</v>
      </c>
      <c r="E642" s="46" t="s">
        <v>273</v>
      </c>
      <c r="F642" s="6">
        <f aca="true" t="shared" si="97" ref="F642:H643">F643</f>
        <v>1118.4</v>
      </c>
      <c r="G642" s="6">
        <f t="shared" si="97"/>
        <v>0</v>
      </c>
      <c r="H642" s="6">
        <f t="shared" si="97"/>
        <v>0</v>
      </c>
    </row>
    <row r="643" spans="1:8" ht="12.75">
      <c r="A643" s="10" t="s">
        <v>182</v>
      </c>
      <c r="B643" s="10" t="s">
        <v>173</v>
      </c>
      <c r="C643" s="10" t="s">
        <v>287</v>
      </c>
      <c r="D643" s="10" t="s">
        <v>274</v>
      </c>
      <c r="E643" s="46" t="s">
        <v>275</v>
      </c>
      <c r="F643" s="6">
        <f t="shared" si="97"/>
        <v>1118.4</v>
      </c>
      <c r="G643" s="6">
        <f t="shared" si="97"/>
        <v>0</v>
      </c>
      <c r="H643" s="6">
        <f t="shared" si="97"/>
        <v>0</v>
      </c>
    </row>
    <row r="644" spans="1:9" ht="22.5">
      <c r="A644" s="10" t="s">
        <v>182</v>
      </c>
      <c r="B644" s="10" t="s">
        <v>173</v>
      </c>
      <c r="C644" s="10" t="s">
        <v>287</v>
      </c>
      <c r="D644" s="10" t="s">
        <v>276</v>
      </c>
      <c r="E644" s="46" t="s">
        <v>616</v>
      </c>
      <c r="F644" s="6">
        <f>869.4+249</f>
        <v>1118.4</v>
      </c>
      <c r="G644" s="107">
        <v>0</v>
      </c>
      <c r="H644" s="103">
        <v>0</v>
      </c>
      <c r="I644">
        <v>249</v>
      </c>
    </row>
    <row r="645" spans="1:8" ht="22.5">
      <c r="A645" s="10" t="s">
        <v>182</v>
      </c>
      <c r="B645" s="10" t="s">
        <v>173</v>
      </c>
      <c r="C645" s="10" t="s">
        <v>287</v>
      </c>
      <c r="D645" s="10" t="s">
        <v>279</v>
      </c>
      <c r="E645" s="46" t="s">
        <v>292</v>
      </c>
      <c r="F645" s="6">
        <f aca="true" t="shared" si="98" ref="F645:H646">F646</f>
        <v>133</v>
      </c>
      <c r="G645" s="6">
        <f t="shared" si="98"/>
        <v>0</v>
      </c>
      <c r="H645" s="6">
        <f t="shared" si="98"/>
        <v>0</v>
      </c>
    </row>
    <row r="646" spans="1:8" ht="22.5">
      <c r="A646" s="10" t="s">
        <v>182</v>
      </c>
      <c r="B646" s="10" t="s">
        <v>173</v>
      </c>
      <c r="C646" s="10" t="s">
        <v>287</v>
      </c>
      <c r="D646" s="10" t="s">
        <v>278</v>
      </c>
      <c r="E646" s="46" t="s">
        <v>293</v>
      </c>
      <c r="F646" s="6">
        <f t="shared" si="98"/>
        <v>133</v>
      </c>
      <c r="G646" s="6">
        <f t="shared" si="98"/>
        <v>0</v>
      </c>
      <c r="H646" s="6">
        <f t="shared" si="98"/>
        <v>0</v>
      </c>
    </row>
    <row r="647" spans="1:9" ht="22.5">
      <c r="A647" s="10" t="s">
        <v>182</v>
      </c>
      <c r="B647" s="10" t="s">
        <v>173</v>
      </c>
      <c r="C647" s="10" t="s">
        <v>287</v>
      </c>
      <c r="D647" s="10" t="s">
        <v>244</v>
      </c>
      <c r="E647" s="46" t="s">
        <v>610</v>
      </c>
      <c r="F647" s="6">
        <f>200-67</f>
        <v>133</v>
      </c>
      <c r="G647" s="107">
        <v>0</v>
      </c>
      <c r="H647" s="103">
        <v>0</v>
      </c>
      <c r="I647">
        <v>-67</v>
      </c>
    </row>
    <row r="648" spans="1:8" ht="12.75">
      <c r="A648" s="10" t="s">
        <v>182</v>
      </c>
      <c r="B648" s="26" t="s">
        <v>218</v>
      </c>
      <c r="C648" s="26"/>
      <c r="D648" s="26"/>
      <c r="E648" s="44" t="s">
        <v>210</v>
      </c>
      <c r="F648" s="42">
        <f>F658+F649</f>
        <v>3807</v>
      </c>
      <c r="G648" s="42">
        <f>G658+G649</f>
        <v>5700</v>
      </c>
      <c r="H648" s="42">
        <f>H658+H649</f>
        <v>4700</v>
      </c>
    </row>
    <row r="649" spans="1:8" ht="12.75">
      <c r="A649" s="10" t="s">
        <v>182</v>
      </c>
      <c r="B649" s="26" t="s">
        <v>238</v>
      </c>
      <c r="C649" s="26"/>
      <c r="D649" s="26"/>
      <c r="E649" s="47" t="s">
        <v>239</v>
      </c>
      <c r="F649" s="42">
        <f aca="true" t="shared" si="99" ref="F649:H656">F650</f>
        <v>3247</v>
      </c>
      <c r="G649" s="42">
        <f t="shared" si="99"/>
        <v>5000</v>
      </c>
      <c r="H649" s="42">
        <f t="shared" si="99"/>
        <v>4000</v>
      </c>
    </row>
    <row r="650" spans="1:8" ht="22.5">
      <c r="A650" s="10" t="s">
        <v>182</v>
      </c>
      <c r="B650" s="10" t="s">
        <v>238</v>
      </c>
      <c r="C650" s="10" t="s">
        <v>181</v>
      </c>
      <c r="D650" s="10"/>
      <c r="E650" s="45" t="s">
        <v>339</v>
      </c>
      <c r="F650" s="6">
        <f t="shared" si="99"/>
        <v>3247</v>
      </c>
      <c r="G650" s="6">
        <f t="shared" si="99"/>
        <v>5000</v>
      </c>
      <c r="H650" s="6">
        <f t="shared" si="99"/>
        <v>4000</v>
      </c>
    </row>
    <row r="651" spans="1:8" ht="22.5">
      <c r="A651" s="10" t="s">
        <v>182</v>
      </c>
      <c r="B651" s="10" t="s">
        <v>238</v>
      </c>
      <c r="C651" s="10" t="s">
        <v>545</v>
      </c>
      <c r="D651" s="10"/>
      <c r="E651" s="45" t="s">
        <v>576</v>
      </c>
      <c r="F651" s="6">
        <f t="shared" si="99"/>
        <v>3247</v>
      </c>
      <c r="G651" s="6">
        <f t="shared" si="99"/>
        <v>5000</v>
      </c>
      <c r="H651" s="6">
        <f t="shared" si="99"/>
        <v>4000</v>
      </c>
    </row>
    <row r="652" spans="1:8" ht="22.5">
      <c r="A652" s="10" t="s">
        <v>182</v>
      </c>
      <c r="B652" s="10" t="s">
        <v>238</v>
      </c>
      <c r="C652" s="10" t="s">
        <v>623</v>
      </c>
      <c r="D652" s="10"/>
      <c r="E652" s="45" t="s">
        <v>687</v>
      </c>
      <c r="F652" s="6">
        <f t="shared" si="99"/>
        <v>3247</v>
      </c>
      <c r="G652" s="6">
        <f t="shared" si="99"/>
        <v>5000</v>
      </c>
      <c r="H652" s="6">
        <f t="shared" si="99"/>
        <v>4000</v>
      </c>
    </row>
    <row r="653" spans="1:8" ht="12.75">
      <c r="A653" s="10" t="s">
        <v>182</v>
      </c>
      <c r="B653" s="10" t="s">
        <v>238</v>
      </c>
      <c r="C653" s="10" t="s">
        <v>624</v>
      </c>
      <c r="D653" s="10"/>
      <c r="E653" s="45" t="s">
        <v>626</v>
      </c>
      <c r="F653" s="6">
        <f t="shared" si="99"/>
        <v>3247</v>
      </c>
      <c r="G653" s="6">
        <f t="shared" si="99"/>
        <v>5000</v>
      </c>
      <c r="H653" s="6">
        <f t="shared" si="99"/>
        <v>4000</v>
      </c>
    </row>
    <row r="654" spans="1:8" ht="22.5">
      <c r="A654" s="10" t="s">
        <v>182</v>
      </c>
      <c r="B654" s="10" t="s">
        <v>238</v>
      </c>
      <c r="C654" s="10" t="s">
        <v>627</v>
      </c>
      <c r="D654" s="10"/>
      <c r="E654" s="45" t="s">
        <v>628</v>
      </c>
      <c r="F654" s="6">
        <f t="shared" si="99"/>
        <v>3247</v>
      </c>
      <c r="G654" s="6">
        <f t="shared" si="99"/>
        <v>5000</v>
      </c>
      <c r="H654" s="6">
        <f t="shared" si="99"/>
        <v>4000</v>
      </c>
    </row>
    <row r="655" spans="1:8" ht="22.5">
      <c r="A655" s="10" t="s">
        <v>182</v>
      </c>
      <c r="B655" s="10" t="s">
        <v>238</v>
      </c>
      <c r="C655" s="10" t="s">
        <v>627</v>
      </c>
      <c r="D655" s="10" t="s">
        <v>315</v>
      </c>
      <c r="E655" s="46" t="s">
        <v>619</v>
      </c>
      <c r="F655" s="6">
        <f t="shared" si="99"/>
        <v>3247</v>
      </c>
      <c r="G655" s="6">
        <f t="shared" si="99"/>
        <v>5000</v>
      </c>
      <c r="H655" s="6">
        <f t="shared" si="99"/>
        <v>4000</v>
      </c>
    </row>
    <row r="656" spans="1:8" ht="12.75">
      <c r="A656" s="10" t="s">
        <v>182</v>
      </c>
      <c r="B656" s="10" t="s">
        <v>238</v>
      </c>
      <c r="C656" s="10" t="s">
        <v>627</v>
      </c>
      <c r="D656" s="10" t="s">
        <v>316</v>
      </c>
      <c r="E656" s="46" t="s">
        <v>317</v>
      </c>
      <c r="F656" s="6">
        <f t="shared" si="99"/>
        <v>3247</v>
      </c>
      <c r="G656" s="6">
        <f t="shared" si="99"/>
        <v>5000</v>
      </c>
      <c r="H656" s="6">
        <f t="shared" si="99"/>
        <v>4000</v>
      </c>
    </row>
    <row r="657" spans="1:9" ht="33.75">
      <c r="A657" s="10" t="s">
        <v>182</v>
      </c>
      <c r="B657" s="10" t="s">
        <v>238</v>
      </c>
      <c r="C657" s="10" t="s">
        <v>627</v>
      </c>
      <c r="D657" s="66" t="s">
        <v>252</v>
      </c>
      <c r="E657" s="48" t="s">
        <v>253</v>
      </c>
      <c r="F657" s="6">
        <f>5000-1250-503</f>
        <v>3247</v>
      </c>
      <c r="G657" s="107">
        <v>5000</v>
      </c>
      <c r="H657" s="103">
        <v>4000</v>
      </c>
      <c r="I657">
        <v>-503</v>
      </c>
    </row>
    <row r="658" spans="1:8" ht="12.75">
      <c r="A658" s="10" t="s">
        <v>182</v>
      </c>
      <c r="B658" s="26" t="s">
        <v>219</v>
      </c>
      <c r="C658" s="26"/>
      <c r="D658" s="26"/>
      <c r="E658" s="44" t="s">
        <v>220</v>
      </c>
      <c r="F658" s="6">
        <f>F660</f>
        <v>560</v>
      </c>
      <c r="G658" s="6">
        <f>G660</f>
        <v>700</v>
      </c>
      <c r="H658" s="6">
        <f>H660</f>
        <v>700</v>
      </c>
    </row>
    <row r="659" spans="1:8" ht="22.5">
      <c r="A659" s="10" t="s">
        <v>182</v>
      </c>
      <c r="B659" s="10" t="s">
        <v>219</v>
      </c>
      <c r="C659" s="10" t="s">
        <v>181</v>
      </c>
      <c r="D659" s="10"/>
      <c r="E659" s="45" t="s">
        <v>339</v>
      </c>
      <c r="F659" s="6">
        <f aca="true" t="shared" si="100" ref="F659:H665">F660</f>
        <v>560</v>
      </c>
      <c r="G659" s="6">
        <f t="shared" si="100"/>
        <v>700</v>
      </c>
      <c r="H659" s="6">
        <f t="shared" si="100"/>
        <v>700</v>
      </c>
    </row>
    <row r="660" spans="1:8" ht="12.75">
      <c r="A660" s="10" t="s">
        <v>182</v>
      </c>
      <c r="B660" s="10" t="s">
        <v>219</v>
      </c>
      <c r="C660" s="27" t="s">
        <v>631</v>
      </c>
      <c r="D660" s="27"/>
      <c r="E660" s="57" t="s">
        <v>632</v>
      </c>
      <c r="F660" s="6">
        <f t="shared" si="100"/>
        <v>560</v>
      </c>
      <c r="G660" s="6">
        <f t="shared" si="100"/>
        <v>700</v>
      </c>
      <c r="H660" s="6">
        <f t="shared" si="100"/>
        <v>700</v>
      </c>
    </row>
    <row r="661" spans="1:8" ht="12.75">
      <c r="A661" s="10" t="s">
        <v>182</v>
      </c>
      <c r="B661" s="10" t="s">
        <v>219</v>
      </c>
      <c r="C661" s="27" t="s">
        <v>633</v>
      </c>
      <c r="D661" s="27"/>
      <c r="E661" s="45" t="s">
        <v>372</v>
      </c>
      <c r="F661" s="6">
        <f t="shared" si="100"/>
        <v>560</v>
      </c>
      <c r="G661" s="6">
        <f t="shared" si="100"/>
        <v>700</v>
      </c>
      <c r="H661" s="6">
        <f t="shared" si="100"/>
        <v>700</v>
      </c>
    </row>
    <row r="662" spans="1:8" ht="33.75">
      <c r="A662" s="10" t="s">
        <v>182</v>
      </c>
      <c r="B662" s="10" t="s">
        <v>219</v>
      </c>
      <c r="C662" s="27" t="s">
        <v>634</v>
      </c>
      <c r="D662" s="27"/>
      <c r="E662" s="45" t="s">
        <v>636</v>
      </c>
      <c r="F662" s="6">
        <f t="shared" si="100"/>
        <v>560</v>
      </c>
      <c r="G662" s="6">
        <f t="shared" si="100"/>
        <v>700</v>
      </c>
      <c r="H662" s="6">
        <f t="shared" si="100"/>
        <v>700</v>
      </c>
    </row>
    <row r="663" spans="1:8" ht="78.75">
      <c r="A663" s="10" t="s">
        <v>182</v>
      </c>
      <c r="B663" s="10" t="s">
        <v>219</v>
      </c>
      <c r="C663" s="27" t="s">
        <v>637</v>
      </c>
      <c r="D663" s="27"/>
      <c r="E663" s="45" t="s">
        <v>645</v>
      </c>
      <c r="F663" s="6">
        <f t="shared" si="100"/>
        <v>560</v>
      </c>
      <c r="G663" s="6">
        <f t="shared" si="100"/>
        <v>700</v>
      </c>
      <c r="H663" s="6">
        <f t="shared" si="100"/>
        <v>700</v>
      </c>
    </row>
    <row r="664" spans="1:8" ht="22.5">
      <c r="A664" s="10" t="s">
        <v>182</v>
      </c>
      <c r="B664" s="10" t="s">
        <v>219</v>
      </c>
      <c r="C664" s="27" t="s">
        <v>637</v>
      </c>
      <c r="D664" s="10" t="s">
        <v>279</v>
      </c>
      <c r="E664" s="46" t="s">
        <v>292</v>
      </c>
      <c r="F664" s="6">
        <f t="shared" si="100"/>
        <v>560</v>
      </c>
      <c r="G664" s="6">
        <f t="shared" si="100"/>
        <v>700</v>
      </c>
      <c r="H664" s="6">
        <f t="shared" si="100"/>
        <v>700</v>
      </c>
    </row>
    <row r="665" spans="1:8" ht="22.5">
      <c r="A665" s="10" t="s">
        <v>182</v>
      </c>
      <c r="B665" s="10" t="s">
        <v>219</v>
      </c>
      <c r="C665" s="27" t="s">
        <v>637</v>
      </c>
      <c r="D665" s="10" t="s">
        <v>278</v>
      </c>
      <c r="E665" s="46" t="s">
        <v>293</v>
      </c>
      <c r="F665" s="6">
        <f t="shared" si="100"/>
        <v>560</v>
      </c>
      <c r="G665" s="6">
        <f t="shared" si="100"/>
        <v>700</v>
      </c>
      <c r="H665" s="6">
        <f t="shared" si="100"/>
        <v>700</v>
      </c>
    </row>
    <row r="666" spans="1:8" ht="22.5">
      <c r="A666" s="10" t="s">
        <v>182</v>
      </c>
      <c r="B666" s="10" t="s">
        <v>219</v>
      </c>
      <c r="C666" s="27" t="s">
        <v>637</v>
      </c>
      <c r="D666" s="10" t="s">
        <v>244</v>
      </c>
      <c r="E666" s="46" t="s">
        <v>610</v>
      </c>
      <c r="F666" s="6">
        <f>700-140</f>
        <v>560</v>
      </c>
      <c r="G666" s="107">
        <v>700</v>
      </c>
      <c r="H666" s="103">
        <v>700</v>
      </c>
    </row>
    <row r="667" spans="1:8" ht="22.5">
      <c r="A667" s="26" t="s">
        <v>187</v>
      </c>
      <c r="B667" s="26"/>
      <c r="C667" s="26"/>
      <c r="D667" s="26"/>
      <c r="E667" s="44" t="s">
        <v>263</v>
      </c>
      <c r="F667" s="14">
        <f>F677+F822+F668</f>
        <v>185212.676</v>
      </c>
      <c r="G667" s="14">
        <f>G677+G822+G668</f>
        <v>162807.1</v>
      </c>
      <c r="H667" s="14">
        <f>H677+H822+H668</f>
        <v>159907.1</v>
      </c>
    </row>
    <row r="668" spans="1:8" ht="12.75">
      <c r="A668" s="26" t="s">
        <v>187</v>
      </c>
      <c r="B668" s="26" t="s">
        <v>154</v>
      </c>
      <c r="C668" s="26"/>
      <c r="D668" s="26"/>
      <c r="E668" s="44" t="s">
        <v>204</v>
      </c>
      <c r="F668" s="14">
        <f aca="true" t="shared" si="101" ref="F668:H669">F669</f>
        <v>124.3</v>
      </c>
      <c r="G668" s="14">
        <f t="shared" si="101"/>
        <v>150</v>
      </c>
      <c r="H668" s="14">
        <f t="shared" si="101"/>
        <v>150</v>
      </c>
    </row>
    <row r="669" spans="1:8" ht="12.75">
      <c r="A669" s="26" t="s">
        <v>187</v>
      </c>
      <c r="B669" s="26" t="s">
        <v>302</v>
      </c>
      <c r="C669" s="26"/>
      <c r="D669" s="26"/>
      <c r="E669" s="44" t="s">
        <v>303</v>
      </c>
      <c r="F669" s="14">
        <f t="shared" si="101"/>
        <v>124.3</v>
      </c>
      <c r="G669" s="14">
        <f t="shared" si="101"/>
        <v>150</v>
      </c>
      <c r="H669" s="14">
        <f t="shared" si="101"/>
        <v>150</v>
      </c>
    </row>
    <row r="670" spans="1:8" ht="33.75">
      <c r="A670" s="10" t="s">
        <v>187</v>
      </c>
      <c r="B670" s="10" t="s">
        <v>302</v>
      </c>
      <c r="C670" s="7">
        <v>1200000</v>
      </c>
      <c r="D670" s="10"/>
      <c r="E670" s="48" t="s">
        <v>121</v>
      </c>
      <c r="F670" s="7">
        <f aca="true" t="shared" si="102" ref="F670:F675">F671</f>
        <v>124.3</v>
      </c>
      <c r="G670" s="7">
        <f aca="true" t="shared" si="103" ref="G670:H675">G671</f>
        <v>150</v>
      </c>
      <c r="H670" s="7">
        <f t="shared" si="103"/>
        <v>150</v>
      </c>
    </row>
    <row r="671" spans="1:8" ht="22.5">
      <c r="A671" s="10" t="s">
        <v>187</v>
      </c>
      <c r="B671" s="10" t="s">
        <v>302</v>
      </c>
      <c r="C671" s="7">
        <v>1250000</v>
      </c>
      <c r="D671" s="10"/>
      <c r="E671" s="61" t="s">
        <v>389</v>
      </c>
      <c r="F671" s="7">
        <f t="shared" si="102"/>
        <v>124.3</v>
      </c>
      <c r="G671" s="7">
        <f t="shared" si="103"/>
        <v>150</v>
      </c>
      <c r="H671" s="7">
        <f t="shared" si="103"/>
        <v>150</v>
      </c>
    </row>
    <row r="672" spans="1:8" ht="22.5">
      <c r="A672" s="10" t="s">
        <v>187</v>
      </c>
      <c r="B672" s="10" t="s">
        <v>302</v>
      </c>
      <c r="C672" s="7">
        <v>1252200</v>
      </c>
      <c r="D672" s="10"/>
      <c r="E672" s="48" t="s">
        <v>206</v>
      </c>
      <c r="F672" s="7">
        <f t="shared" si="102"/>
        <v>124.3</v>
      </c>
      <c r="G672" s="7">
        <f t="shared" si="103"/>
        <v>150</v>
      </c>
      <c r="H672" s="7">
        <f t="shared" si="103"/>
        <v>150</v>
      </c>
    </row>
    <row r="673" spans="1:8" ht="12.75">
      <c r="A673" s="10" t="s">
        <v>187</v>
      </c>
      <c r="B673" s="10" t="s">
        <v>302</v>
      </c>
      <c r="C673" s="7">
        <v>1252201</v>
      </c>
      <c r="D673" s="10"/>
      <c r="E673" s="48" t="s">
        <v>574</v>
      </c>
      <c r="F673" s="7">
        <f t="shared" si="102"/>
        <v>124.3</v>
      </c>
      <c r="G673" s="7">
        <f t="shared" si="103"/>
        <v>150</v>
      </c>
      <c r="H673" s="7">
        <f t="shared" si="103"/>
        <v>150</v>
      </c>
    </row>
    <row r="674" spans="1:8" ht="22.5">
      <c r="A674" s="10" t="s">
        <v>187</v>
      </c>
      <c r="B674" s="10" t="s">
        <v>302</v>
      </c>
      <c r="C674" s="7">
        <v>1252201</v>
      </c>
      <c r="D674" s="10" t="s">
        <v>315</v>
      </c>
      <c r="E674" s="46" t="s">
        <v>619</v>
      </c>
      <c r="F674" s="7">
        <f t="shared" si="102"/>
        <v>124.3</v>
      </c>
      <c r="G674" s="7">
        <f t="shared" si="103"/>
        <v>150</v>
      </c>
      <c r="H674" s="7">
        <f t="shared" si="103"/>
        <v>150</v>
      </c>
    </row>
    <row r="675" spans="1:8" ht="12.75">
      <c r="A675" s="10" t="s">
        <v>187</v>
      </c>
      <c r="B675" s="10" t="s">
        <v>302</v>
      </c>
      <c r="C675" s="7">
        <v>1252201</v>
      </c>
      <c r="D675" s="10" t="s">
        <v>316</v>
      </c>
      <c r="E675" s="46" t="s">
        <v>317</v>
      </c>
      <c r="F675" s="7">
        <f t="shared" si="102"/>
        <v>124.3</v>
      </c>
      <c r="G675" s="7">
        <f t="shared" si="103"/>
        <v>150</v>
      </c>
      <c r="H675" s="7">
        <f t="shared" si="103"/>
        <v>150</v>
      </c>
    </row>
    <row r="676" spans="1:9" ht="12.75">
      <c r="A676" s="10" t="s">
        <v>187</v>
      </c>
      <c r="B676" s="10" t="s">
        <v>302</v>
      </c>
      <c r="C676" s="7">
        <v>1252201</v>
      </c>
      <c r="D676" s="10" t="s">
        <v>254</v>
      </c>
      <c r="E676" s="45" t="s">
        <v>255</v>
      </c>
      <c r="F676" s="7">
        <f>150-25.7</f>
        <v>124.3</v>
      </c>
      <c r="G676" s="7">
        <v>150</v>
      </c>
      <c r="H676" s="7">
        <v>150</v>
      </c>
      <c r="I676" s="163"/>
    </row>
    <row r="677" spans="1:8" ht="12.75">
      <c r="A677" s="26" t="s">
        <v>187</v>
      </c>
      <c r="B677" s="26" t="s">
        <v>166</v>
      </c>
      <c r="C677" s="26"/>
      <c r="D677" s="26"/>
      <c r="E677" s="44" t="s">
        <v>167</v>
      </c>
      <c r="F677" s="14">
        <f>F678+F700+F745+F757+F779</f>
        <v>181987.37600000002</v>
      </c>
      <c r="G677" s="14">
        <f>G678+G700+G745+G757+G779</f>
        <v>160965</v>
      </c>
      <c r="H677" s="14">
        <f>H678+H700+H745+H757+H779</f>
        <v>158065</v>
      </c>
    </row>
    <row r="678" spans="1:8" s="5" customFormat="1" ht="12.75">
      <c r="A678" s="26" t="s">
        <v>187</v>
      </c>
      <c r="B678" s="26" t="s">
        <v>188</v>
      </c>
      <c r="C678" s="26"/>
      <c r="D678" s="26"/>
      <c r="E678" s="44" t="s">
        <v>189</v>
      </c>
      <c r="F678" s="14">
        <f aca="true" t="shared" si="104" ref="F678:H679">F679</f>
        <v>53226.70100000001</v>
      </c>
      <c r="G678" s="14">
        <f t="shared" si="104"/>
        <v>47245</v>
      </c>
      <c r="H678" s="14">
        <f t="shared" si="104"/>
        <v>46142</v>
      </c>
    </row>
    <row r="679" spans="1:8" ht="33.75">
      <c r="A679" s="10" t="s">
        <v>187</v>
      </c>
      <c r="B679" s="10" t="s">
        <v>188</v>
      </c>
      <c r="C679" s="10" t="s">
        <v>19</v>
      </c>
      <c r="D679" s="49"/>
      <c r="E679" s="48" t="s">
        <v>121</v>
      </c>
      <c r="F679" s="6">
        <f t="shared" si="104"/>
        <v>53226.70100000001</v>
      </c>
      <c r="G679" s="6">
        <f t="shared" si="104"/>
        <v>47245</v>
      </c>
      <c r="H679" s="6">
        <f t="shared" si="104"/>
        <v>46142</v>
      </c>
    </row>
    <row r="680" spans="1:8" ht="12.75">
      <c r="A680" s="10" t="s">
        <v>187</v>
      </c>
      <c r="B680" s="10" t="s">
        <v>188</v>
      </c>
      <c r="C680" s="10" t="s">
        <v>20</v>
      </c>
      <c r="D680" s="49"/>
      <c r="E680" s="61" t="s">
        <v>387</v>
      </c>
      <c r="F680" s="6">
        <f>F681+F693+F691</f>
        <v>53226.70100000001</v>
      </c>
      <c r="G680" s="6">
        <f>G681+G693</f>
        <v>47245</v>
      </c>
      <c r="H680" s="6">
        <f>H681+H693</f>
        <v>46142</v>
      </c>
    </row>
    <row r="681" spans="1:8" ht="22.5">
      <c r="A681" s="10" t="s">
        <v>187</v>
      </c>
      <c r="B681" s="10" t="s">
        <v>188</v>
      </c>
      <c r="C681" s="10" t="s">
        <v>33</v>
      </c>
      <c r="D681" s="49"/>
      <c r="E681" s="48" t="s">
        <v>687</v>
      </c>
      <c r="F681" s="6">
        <f>F684</f>
        <v>21881.501000000004</v>
      </c>
      <c r="G681" s="6">
        <f>G684</f>
        <v>20179</v>
      </c>
      <c r="H681" s="6">
        <f>H684</f>
        <v>19076</v>
      </c>
    </row>
    <row r="682" spans="1:8" ht="22.5">
      <c r="A682" s="10" t="s">
        <v>187</v>
      </c>
      <c r="B682" s="10" t="s">
        <v>188</v>
      </c>
      <c r="C682" s="10" t="s">
        <v>546</v>
      </c>
      <c r="D682" s="49"/>
      <c r="E682" s="48" t="s">
        <v>548</v>
      </c>
      <c r="F682" s="6">
        <f aca="true" t="shared" si="105" ref="F682:H683">F683</f>
        <v>21881.501000000004</v>
      </c>
      <c r="G682" s="6">
        <f t="shared" si="105"/>
        <v>20179</v>
      </c>
      <c r="H682" s="6">
        <f t="shared" si="105"/>
        <v>19076</v>
      </c>
    </row>
    <row r="683" spans="1:8" ht="12.75">
      <c r="A683" s="10" t="s">
        <v>187</v>
      </c>
      <c r="B683" s="10" t="s">
        <v>188</v>
      </c>
      <c r="C683" s="10" t="s">
        <v>547</v>
      </c>
      <c r="D683" s="49"/>
      <c r="E683" s="48" t="s">
        <v>549</v>
      </c>
      <c r="F683" s="6">
        <f t="shared" si="105"/>
        <v>21881.501000000004</v>
      </c>
      <c r="G683" s="6">
        <f t="shared" si="105"/>
        <v>20179</v>
      </c>
      <c r="H683" s="6">
        <f t="shared" si="105"/>
        <v>19076</v>
      </c>
    </row>
    <row r="684" spans="1:8" ht="22.5">
      <c r="A684" s="10" t="s">
        <v>187</v>
      </c>
      <c r="B684" s="10" t="s">
        <v>188</v>
      </c>
      <c r="C684" s="10" t="s">
        <v>547</v>
      </c>
      <c r="D684" s="49">
        <v>600</v>
      </c>
      <c r="E684" s="46" t="s">
        <v>0</v>
      </c>
      <c r="F684" s="6">
        <f>F685+F687+F689</f>
        <v>21881.501000000004</v>
      </c>
      <c r="G684" s="6">
        <f>G685+G687+G689</f>
        <v>20179</v>
      </c>
      <c r="H684" s="6">
        <f>H685+H687+H689</f>
        <v>19076</v>
      </c>
    </row>
    <row r="685" spans="1:8" ht="12.75">
      <c r="A685" s="10" t="s">
        <v>187</v>
      </c>
      <c r="B685" s="10" t="s">
        <v>188</v>
      </c>
      <c r="C685" s="10" t="s">
        <v>547</v>
      </c>
      <c r="D685" s="49">
        <v>610</v>
      </c>
      <c r="E685" s="46" t="s">
        <v>317</v>
      </c>
      <c r="F685" s="6">
        <f>F686</f>
        <v>19869.519</v>
      </c>
      <c r="G685" s="6">
        <f>G686</f>
        <v>20179</v>
      </c>
      <c r="H685" s="6">
        <f>H686</f>
        <v>19076</v>
      </c>
    </row>
    <row r="686" spans="1:8" ht="33.75">
      <c r="A686" s="10" t="s">
        <v>187</v>
      </c>
      <c r="B686" s="10" t="s">
        <v>188</v>
      </c>
      <c r="C686" s="10" t="s">
        <v>547</v>
      </c>
      <c r="D686" s="49">
        <v>611</v>
      </c>
      <c r="E686" s="48" t="s">
        <v>253</v>
      </c>
      <c r="F686" s="6">
        <f>21051-496.09-500-180.891+370.3-413.1+38.3</f>
        <v>19869.519</v>
      </c>
      <c r="G686" s="107">
        <v>20179</v>
      </c>
      <c r="H686" s="103">
        <v>19076</v>
      </c>
    </row>
    <row r="687" spans="1:8" ht="12.75">
      <c r="A687" s="10" t="s">
        <v>187</v>
      </c>
      <c r="B687" s="10" t="s">
        <v>188</v>
      </c>
      <c r="C687" s="10" t="s">
        <v>540</v>
      </c>
      <c r="D687" s="49"/>
      <c r="E687" s="48" t="s">
        <v>541</v>
      </c>
      <c r="F687" s="6">
        <f>F688</f>
        <v>921.901</v>
      </c>
      <c r="G687" s="6">
        <f>G688</f>
        <v>0</v>
      </c>
      <c r="H687" s="6">
        <f>H688</f>
        <v>0</v>
      </c>
    </row>
    <row r="688" spans="1:9" ht="12.75">
      <c r="A688" s="10" t="s">
        <v>187</v>
      </c>
      <c r="B688" s="10" t="s">
        <v>188</v>
      </c>
      <c r="C688" s="10" t="s">
        <v>540</v>
      </c>
      <c r="D688" s="49">
        <v>612</v>
      </c>
      <c r="E688" s="48" t="s">
        <v>255</v>
      </c>
      <c r="F688" s="6">
        <f>496.09+315+180.891+483.3-676.981+135-11.399</f>
        <v>921.901</v>
      </c>
      <c r="G688" s="107"/>
      <c r="H688" s="103"/>
      <c r="I688">
        <v>-11.399</v>
      </c>
    </row>
    <row r="689" spans="1:8" ht="22.5">
      <c r="A689" s="10" t="s">
        <v>187</v>
      </c>
      <c r="B689" s="10" t="s">
        <v>188</v>
      </c>
      <c r="C689" s="10" t="s">
        <v>195</v>
      </c>
      <c r="D689" s="49"/>
      <c r="E689" s="48" t="s">
        <v>194</v>
      </c>
      <c r="F689" s="6">
        <f>F690</f>
        <v>1090.0810000000001</v>
      </c>
      <c r="G689" s="6">
        <f>G690</f>
        <v>0</v>
      </c>
      <c r="H689" s="6">
        <f>H690</f>
        <v>0</v>
      </c>
    </row>
    <row r="690" spans="1:8" ht="12.75">
      <c r="A690" s="10" t="s">
        <v>187</v>
      </c>
      <c r="B690" s="10" t="s">
        <v>188</v>
      </c>
      <c r="C690" s="10" t="s">
        <v>195</v>
      </c>
      <c r="D690" s="49">
        <v>612</v>
      </c>
      <c r="E690" s="48" t="s">
        <v>255</v>
      </c>
      <c r="F690" s="6">
        <f>676.981+413.1</f>
        <v>1090.0810000000001</v>
      </c>
      <c r="G690" s="107"/>
      <c r="H690" s="103"/>
    </row>
    <row r="691" spans="1:8" ht="22.5">
      <c r="A691" s="10" t="s">
        <v>187</v>
      </c>
      <c r="B691" s="10" t="s">
        <v>188</v>
      </c>
      <c r="C691" s="10" t="s">
        <v>53</v>
      </c>
      <c r="D691" s="49"/>
      <c r="E691" s="45" t="s">
        <v>55</v>
      </c>
      <c r="F691" s="6">
        <f>F692</f>
        <v>582.4</v>
      </c>
      <c r="G691" s="6">
        <f>G692</f>
        <v>0</v>
      </c>
      <c r="H691" s="6">
        <f>H692</f>
        <v>0</v>
      </c>
    </row>
    <row r="692" spans="1:8" ht="12.75">
      <c r="A692" s="10" t="s">
        <v>187</v>
      </c>
      <c r="B692" s="10" t="s">
        <v>188</v>
      </c>
      <c r="C692" s="10" t="s">
        <v>53</v>
      </c>
      <c r="D692" s="49">
        <v>612</v>
      </c>
      <c r="E692" s="48" t="s">
        <v>255</v>
      </c>
      <c r="F692" s="6">
        <v>582.4</v>
      </c>
      <c r="G692" s="107">
        <v>0</v>
      </c>
      <c r="H692" s="103">
        <v>0</v>
      </c>
    </row>
    <row r="693" spans="1:8" ht="22.5">
      <c r="A693" s="10" t="s">
        <v>187</v>
      </c>
      <c r="B693" s="10" t="s">
        <v>188</v>
      </c>
      <c r="C693" s="10" t="s">
        <v>34</v>
      </c>
      <c r="D693" s="49"/>
      <c r="E693" s="48" t="s">
        <v>368</v>
      </c>
      <c r="F693" s="6">
        <f>F696+F694</f>
        <v>30762.8</v>
      </c>
      <c r="G693" s="6">
        <f>G696+G694</f>
        <v>27066</v>
      </c>
      <c r="H693" s="6">
        <f>H696+H694</f>
        <v>27066</v>
      </c>
    </row>
    <row r="694" spans="1:8" ht="45">
      <c r="A694" s="10" t="s">
        <v>187</v>
      </c>
      <c r="B694" s="10" t="s">
        <v>188</v>
      </c>
      <c r="C694" s="10" t="s">
        <v>684</v>
      </c>
      <c r="D694" s="49"/>
      <c r="E694" s="48" t="s">
        <v>589</v>
      </c>
      <c r="F694" s="6">
        <f>F695</f>
        <v>1941</v>
      </c>
      <c r="G694" s="6">
        <f>G695</f>
        <v>0</v>
      </c>
      <c r="H694" s="6">
        <f>H695</f>
        <v>0</v>
      </c>
    </row>
    <row r="695" spans="1:9" ht="12.75">
      <c r="A695" s="10" t="s">
        <v>187</v>
      </c>
      <c r="B695" s="10" t="s">
        <v>188</v>
      </c>
      <c r="C695" s="10" t="s">
        <v>684</v>
      </c>
      <c r="D695" s="49">
        <v>612</v>
      </c>
      <c r="E695" s="48" t="s">
        <v>255</v>
      </c>
      <c r="F695" s="6">
        <v>1941</v>
      </c>
      <c r="G695" s="6">
        <v>0</v>
      </c>
      <c r="H695" s="6">
        <v>0</v>
      </c>
      <c r="I695" s="170"/>
    </row>
    <row r="696" spans="1:8" ht="45">
      <c r="A696" s="10" t="s">
        <v>187</v>
      </c>
      <c r="B696" s="10" t="s">
        <v>188</v>
      </c>
      <c r="C696" s="10" t="s">
        <v>641</v>
      </c>
      <c r="D696" s="49"/>
      <c r="E696" s="48" t="s">
        <v>39</v>
      </c>
      <c r="F696" s="6">
        <f>F697</f>
        <v>28821.8</v>
      </c>
      <c r="G696" s="6">
        <f aca="true" t="shared" si="106" ref="G696:H698">G697</f>
        <v>27066</v>
      </c>
      <c r="H696" s="6">
        <f t="shared" si="106"/>
        <v>27066</v>
      </c>
    </row>
    <row r="697" spans="1:8" ht="22.5">
      <c r="A697" s="10" t="s">
        <v>187</v>
      </c>
      <c r="B697" s="10" t="s">
        <v>188</v>
      </c>
      <c r="C697" s="10" t="s">
        <v>641</v>
      </c>
      <c r="D697" s="49">
        <v>600</v>
      </c>
      <c r="E697" s="46" t="s">
        <v>619</v>
      </c>
      <c r="F697" s="6">
        <f>F698</f>
        <v>28821.8</v>
      </c>
      <c r="G697" s="6">
        <f t="shared" si="106"/>
        <v>27066</v>
      </c>
      <c r="H697" s="6">
        <f t="shared" si="106"/>
        <v>27066</v>
      </c>
    </row>
    <row r="698" spans="1:8" ht="12.75">
      <c r="A698" s="10" t="s">
        <v>187</v>
      </c>
      <c r="B698" s="10" t="s">
        <v>188</v>
      </c>
      <c r="C698" s="10" t="s">
        <v>641</v>
      </c>
      <c r="D698" s="49">
        <v>610</v>
      </c>
      <c r="E698" s="46" t="s">
        <v>317</v>
      </c>
      <c r="F698" s="6">
        <f>F699</f>
        <v>28821.8</v>
      </c>
      <c r="G698" s="6">
        <f t="shared" si="106"/>
        <v>27066</v>
      </c>
      <c r="H698" s="6">
        <f t="shared" si="106"/>
        <v>27066</v>
      </c>
    </row>
    <row r="699" spans="1:9" ht="33.75">
      <c r="A699" s="10" t="s">
        <v>187</v>
      </c>
      <c r="B699" s="10" t="s">
        <v>188</v>
      </c>
      <c r="C699" s="10" t="s">
        <v>641</v>
      </c>
      <c r="D699" s="49">
        <v>611</v>
      </c>
      <c r="E699" s="48" t="s">
        <v>253</v>
      </c>
      <c r="F699" s="6">
        <f>27066-877.1+877.1+1755.8</f>
        <v>28821.8</v>
      </c>
      <c r="G699" s="107">
        <v>27066</v>
      </c>
      <c r="H699" s="103">
        <v>27066</v>
      </c>
      <c r="I699">
        <v>1755.8</v>
      </c>
    </row>
    <row r="700" spans="1:8" ht="12.75">
      <c r="A700" s="26" t="s">
        <v>187</v>
      </c>
      <c r="B700" s="26" t="s">
        <v>183</v>
      </c>
      <c r="C700" s="26"/>
      <c r="D700" s="26"/>
      <c r="E700" s="79" t="s">
        <v>184</v>
      </c>
      <c r="F700" s="42">
        <f>F701</f>
        <v>119502.85400000002</v>
      </c>
      <c r="G700" s="42">
        <f>G701</f>
        <v>105613</v>
      </c>
      <c r="H700" s="42">
        <f>H701</f>
        <v>103816</v>
      </c>
    </row>
    <row r="701" spans="1:8" ht="33.75">
      <c r="A701" s="10" t="s">
        <v>187</v>
      </c>
      <c r="B701" s="10" t="s">
        <v>183</v>
      </c>
      <c r="C701" s="10" t="s">
        <v>19</v>
      </c>
      <c r="D701" s="49"/>
      <c r="E701" s="48" t="s">
        <v>121</v>
      </c>
      <c r="F701" s="6">
        <f>F702+F735</f>
        <v>119502.85400000002</v>
      </c>
      <c r="G701" s="6">
        <f>G702+G735</f>
        <v>105613</v>
      </c>
      <c r="H701" s="6">
        <f>H702+H735</f>
        <v>103816</v>
      </c>
    </row>
    <row r="702" spans="1:8" ht="22.5">
      <c r="A702" s="7">
        <v>575</v>
      </c>
      <c r="B702" s="10" t="s">
        <v>183</v>
      </c>
      <c r="C702" s="7">
        <v>1220000</v>
      </c>
      <c r="D702" s="50"/>
      <c r="E702" s="61" t="s">
        <v>320</v>
      </c>
      <c r="F702" s="6">
        <f>F703+F715+F713</f>
        <v>114402.75400000002</v>
      </c>
      <c r="G702" s="6">
        <f>G703+G715+G713</f>
        <v>100630</v>
      </c>
      <c r="H702" s="6">
        <f>H703+H715+H713</f>
        <v>98833</v>
      </c>
    </row>
    <row r="703" spans="1:8" ht="22.5">
      <c r="A703" s="7">
        <v>575</v>
      </c>
      <c r="B703" s="10" t="s">
        <v>183</v>
      </c>
      <c r="C703" s="7">
        <v>1222000</v>
      </c>
      <c r="D703" s="50"/>
      <c r="E703" s="48" t="s">
        <v>687</v>
      </c>
      <c r="F703" s="6">
        <f>F706</f>
        <v>26613.054000000004</v>
      </c>
      <c r="G703" s="6">
        <f>G706</f>
        <v>18105</v>
      </c>
      <c r="H703" s="6">
        <f>H706</f>
        <v>16308</v>
      </c>
    </row>
    <row r="704" spans="1:8" ht="22.5">
      <c r="A704" s="7">
        <v>575</v>
      </c>
      <c r="B704" s="10" t="s">
        <v>183</v>
      </c>
      <c r="C704" s="7">
        <v>1222100</v>
      </c>
      <c r="D704" s="50"/>
      <c r="E704" s="48" t="s">
        <v>320</v>
      </c>
      <c r="F704" s="6">
        <f aca="true" t="shared" si="107" ref="F704:H705">F705</f>
        <v>26613.054000000004</v>
      </c>
      <c r="G704" s="6">
        <f t="shared" si="107"/>
        <v>18105</v>
      </c>
      <c r="H704" s="6">
        <f t="shared" si="107"/>
        <v>16308</v>
      </c>
    </row>
    <row r="705" spans="1:8" ht="12.75">
      <c r="A705" s="7">
        <v>575</v>
      </c>
      <c r="B705" s="10" t="s">
        <v>183</v>
      </c>
      <c r="C705" s="7">
        <v>1222102</v>
      </c>
      <c r="D705" s="50"/>
      <c r="E705" s="48" t="s">
        <v>549</v>
      </c>
      <c r="F705" s="6">
        <f t="shared" si="107"/>
        <v>26613.054000000004</v>
      </c>
      <c r="G705" s="6">
        <f t="shared" si="107"/>
        <v>18105</v>
      </c>
      <c r="H705" s="6">
        <f t="shared" si="107"/>
        <v>16308</v>
      </c>
    </row>
    <row r="706" spans="1:8" ht="22.5">
      <c r="A706" s="7">
        <v>575</v>
      </c>
      <c r="B706" s="10" t="s">
        <v>183</v>
      </c>
      <c r="C706" s="7">
        <v>1222102</v>
      </c>
      <c r="D706" s="49">
        <v>600</v>
      </c>
      <c r="E706" s="46" t="s">
        <v>619</v>
      </c>
      <c r="F706" s="6">
        <f>F707+F709</f>
        <v>26613.054000000004</v>
      </c>
      <c r="G706" s="6">
        <f>G707+G709</f>
        <v>18105</v>
      </c>
      <c r="H706" s="6">
        <f>H707+H709</f>
        <v>16308</v>
      </c>
    </row>
    <row r="707" spans="1:8" ht="12.75">
      <c r="A707" s="7">
        <v>575</v>
      </c>
      <c r="B707" s="10" t="s">
        <v>183</v>
      </c>
      <c r="C707" s="7">
        <v>1222102</v>
      </c>
      <c r="D707" s="49">
        <v>610</v>
      </c>
      <c r="E707" s="46" t="s">
        <v>317</v>
      </c>
      <c r="F707" s="6">
        <f>F708+F711</f>
        <v>25462.429000000004</v>
      </c>
      <c r="G707" s="6">
        <f>G708</f>
        <v>18105</v>
      </c>
      <c r="H707" s="6">
        <f>H708</f>
        <v>16308</v>
      </c>
    </row>
    <row r="708" spans="1:8" ht="33.75">
      <c r="A708" s="7">
        <v>575</v>
      </c>
      <c r="B708" s="10" t="s">
        <v>183</v>
      </c>
      <c r="C708" s="7">
        <v>1222102</v>
      </c>
      <c r="D708" s="50">
        <v>611</v>
      </c>
      <c r="E708" s="48" t="s">
        <v>253</v>
      </c>
      <c r="F708" s="6">
        <f>19761+817.3-121.63+500-2.67-373.624-0.03-443.67+0.024-135.676+1704+1745+951.3-622.7-101.85</f>
        <v>23676.774000000005</v>
      </c>
      <c r="G708" s="107">
        <v>18105</v>
      </c>
      <c r="H708" s="103">
        <v>16308</v>
      </c>
    </row>
    <row r="709" spans="1:8" ht="12.75">
      <c r="A709" s="7">
        <v>575</v>
      </c>
      <c r="B709" s="10" t="s">
        <v>183</v>
      </c>
      <c r="C709" s="7">
        <v>1222103</v>
      </c>
      <c r="D709" s="49"/>
      <c r="E709" s="48" t="s">
        <v>541</v>
      </c>
      <c r="F709" s="6">
        <f>F710</f>
        <v>1150.625</v>
      </c>
      <c r="G709" s="107"/>
      <c r="H709" s="103"/>
    </row>
    <row r="710" spans="1:9" ht="12.75">
      <c r="A710" s="7">
        <v>575</v>
      </c>
      <c r="B710" s="10" t="s">
        <v>183</v>
      </c>
      <c r="C710" s="7">
        <v>1222103</v>
      </c>
      <c r="D710" s="49">
        <v>612</v>
      </c>
      <c r="E710" s="48" t="s">
        <v>255</v>
      </c>
      <c r="F710" s="6">
        <f>984.2+121.63+2.67-0.024+316+135.676-902.2+495-2.327</f>
        <v>1150.625</v>
      </c>
      <c r="G710" s="107"/>
      <c r="H710" s="103"/>
      <c r="I710">
        <f>-2.327</f>
        <v>-2.327</v>
      </c>
    </row>
    <row r="711" spans="1:8" ht="22.5">
      <c r="A711" s="7">
        <v>575</v>
      </c>
      <c r="B711" s="10" t="s">
        <v>183</v>
      </c>
      <c r="C711" s="7">
        <v>1222183</v>
      </c>
      <c r="D711" s="49"/>
      <c r="E711" s="48" t="s">
        <v>194</v>
      </c>
      <c r="F711" s="6">
        <f>F712</f>
        <v>1785.655</v>
      </c>
      <c r="G711" s="6">
        <f>G712</f>
        <v>0</v>
      </c>
      <c r="H711" s="6">
        <f>H712</f>
        <v>0</v>
      </c>
    </row>
    <row r="712" spans="1:9" ht="12.75">
      <c r="A712" s="7">
        <v>575</v>
      </c>
      <c r="B712" s="10" t="s">
        <v>183</v>
      </c>
      <c r="C712" s="7">
        <v>1222183</v>
      </c>
      <c r="D712" s="49">
        <v>612</v>
      </c>
      <c r="E712" s="48" t="s">
        <v>255</v>
      </c>
      <c r="F712" s="6">
        <f>902.2+622.7+101.85+158.905</f>
        <v>1785.655</v>
      </c>
      <c r="G712" s="107"/>
      <c r="H712" s="103"/>
      <c r="I712">
        <v>158.905</v>
      </c>
    </row>
    <row r="713" spans="1:8" ht="33.75">
      <c r="A713" s="7">
        <v>575</v>
      </c>
      <c r="B713" s="10" t="s">
        <v>183</v>
      </c>
      <c r="C713" s="7">
        <v>1225097</v>
      </c>
      <c r="D713" s="49"/>
      <c r="E713" s="48" t="s">
        <v>685</v>
      </c>
      <c r="F713" s="6">
        <f>F714</f>
        <v>93.3</v>
      </c>
      <c r="G713" s="6">
        <f>G714</f>
        <v>0</v>
      </c>
      <c r="H713" s="6">
        <f>H714</f>
        <v>0</v>
      </c>
    </row>
    <row r="714" spans="1:8" ht="12.75">
      <c r="A714" s="7">
        <v>575</v>
      </c>
      <c r="B714" s="10" t="s">
        <v>183</v>
      </c>
      <c r="C714" s="7">
        <v>1225097</v>
      </c>
      <c r="D714" s="49">
        <v>612</v>
      </c>
      <c r="E714" s="48" t="s">
        <v>255</v>
      </c>
      <c r="F714" s="6">
        <v>93.3</v>
      </c>
      <c r="G714" s="107">
        <v>0</v>
      </c>
      <c r="H714" s="103">
        <v>0</v>
      </c>
    </row>
    <row r="715" spans="1:8" ht="15" customHeight="1">
      <c r="A715" s="7">
        <v>575</v>
      </c>
      <c r="B715" s="10" t="s">
        <v>183</v>
      </c>
      <c r="C715" s="7">
        <v>1227000</v>
      </c>
      <c r="D715" s="50"/>
      <c r="E715" s="48" t="s">
        <v>35</v>
      </c>
      <c r="F715" s="6">
        <f>F716</f>
        <v>87696.40000000001</v>
      </c>
      <c r="G715" s="6">
        <f aca="true" t="shared" si="108" ref="G715:H719">G716</f>
        <v>82525</v>
      </c>
      <c r="H715" s="6">
        <f t="shared" si="108"/>
        <v>82525</v>
      </c>
    </row>
    <row r="716" spans="1:8" ht="22.5">
      <c r="A716" s="7">
        <v>575</v>
      </c>
      <c r="B716" s="10" t="s">
        <v>183</v>
      </c>
      <c r="C716" s="7">
        <v>1227000</v>
      </c>
      <c r="D716" s="50"/>
      <c r="E716" s="48" t="s">
        <v>368</v>
      </c>
      <c r="F716" s="6">
        <f>F717+F725+F721+F731+F729</f>
        <v>87696.40000000001</v>
      </c>
      <c r="G716" s="6">
        <f>G717+G725+G721+G731+G729</f>
        <v>82525</v>
      </c>
      <c r="H716" s="6">
        <f>H717+H725+H721+H731+H729</f>
        <v>82525</v>
      </c>
    </row>
    <row r="717" spans="1:8" ht="67.5">
      <c r="A717" s="7">
        <v>575</v>
      </c>
      <c r="B717" s="10" t="s">
        <v>183</v>
      </c>
      <c r="C717" s="7">
        <v>1227602</v>
      </c>
      <c r="D717" s="50"/>
      <c r="E717" s="45" t="s">
        <v>37</v>
      </c>
      <c r="F717" s="6">
        <f>F718</f>
        <v>84453</v>
      </c>
      <c r="G717" s="6">
        <f t="shared" si="108"/>
        <v>82525</v>
      </c>
      <c r="H717" s="6">
        <f t="shared" si="108"/>
        <v>82525</v>
      </c>
    </row>
    <row r="718" spans="1:8" ht="22.5">
      <c r="A718" s="7">
        <v>575</v>
      </c>
      <c r="B718" s="10" t="s">
        <v>183</v>
      </c>
      <c r="C718" s="7">
        <v>1227602</v>
      </c>
      <c r="D718" s="50">
        <v>600</v>
      </c>
      <c r="E718" s="46" t="s">
        <v>0</v>
      </c>
      <c r="F718" s="6">
        <f>F719</f>
        <v>84453</v>
      </c>
      <c r="G718" s="6">
        <f t="shared" si="108"/>
        <v>82525</v>
      </c>
      <c r="H718" s="6">
        <f t="shared" si="108"/>
        <v>82525</v>
      </c>
    </row>
    <row r="719" spans="1:8" ht="12.75">
      <c r="A719" s="7">
        <v>575</v>
      </c>
      <c r="B719" s="10" t="s">
        <v>183</v>
      </c>
      <c r="C719" s="7">
        <v>1227602</v>
      </c>
      <c r="D719" s="50">
        <v>610</v>
      </c>
      <c r="E719" s="46" t="s">
        <v>317</v>
      </c>
      <c r="F719" s="6">
        <f>F720</f>
        <v>84453</v>
      </c>
      <c r="G719" s="6">
        <f t="shared" si="108"/>
        <v>82525</v>
      </c>
      <c r="H719" s="6">
        <f t="shared" si="108"/>
        <v>82525</v>
      </c>
    </row>
    <row r="720" spans="1:9" ht="33.75">
      <c r="A720" s="7">
        <v>575</v>
      </c>
      <c r="B720" s="10" t="s">
        <v>183</v>
      </c>
      <c r="C720" s="7">
        <v>1227602</v>
      </c>
      <c r="D720" s="50">
        <v>611</v>
      </c>
      <c r="E720" s="48" t="s">
        <v>253</v>
      </c>
      <c r="F720" s="6">
        <f>82525-3779.3+3779.3+1928</f>
        <v>84453</v>
      </c>
      <c r="G720" s="107">
        <v>82525</v>
      </c>
      <c r="H720" s="103">
        <v>82525</v>
      </c>
      <c r="I720">
        <v>1928</v>
      </c>
    </row>
    <row r="721" spans="1:8" ht="22.5">
      <c r="A721" s="7">
        <v>575</v>
      </c>
      <c r="B721" s="10" t="s">
        <v>183</v>
      </c>
      <c r="C721" s="7">
        <v>1227201</v>
      </c>
      <c r="D721" s="50"/>
      <c r="E721" s="160" t="s">
        <v>289</v>
      </c>
      <c r="F721" s="6">
        <f aca="true" t="shared" si="109" ref="F721:H723">F722</f>
        <v>1388</v>
      </c>
      <c r="G721" s="6">
        <f t="shared" si="109"/>
        <v>0</v>
      </c>
      <c r="H721" s="6">
        <f t="shared" si="109"/>
        <v>0</v>
      </c>
    </row>
    <row r="722" spans="1:8" ht="22.5">
      <c r="A722" s="7">
        <v>575</v>
      </c>
      <c r="B722" s="10" t="s">
        <v>183</v>
      </c>
      <c r="C722" s="7">
        <v>1227201</v>
      </c>
      <c r="D722" s="50">
        <v>600</v>
      </c>
      <c r="E722" s="46" t="s">
        <v>0</v>
      </c>
      <c r="F722" s="6">
        <f t="shared" si="109"/>
        <v>1388</v>
      </c>
      <c r="G722" s="6">
        <f t="shared" si="109"/>
        <v>0</v>
      </c>
      <c r="H722" s="6">
        <f t="shared" si="109"/>
        <v>0</v>
      </c>
    </row>
    <row r="723" spans="1:8" ht="12.75">
      <c r="A723" s="7">
        <v>575</v>
      </c>
      <c r="B723" s="10" t="s">
        <v>183</v>
      </c>
      <c r="C723" s="7">
        <v>1227201</v>
      </c>
      <c r="D723" s="50">
        <v>610</v>
      </c>
      <c r="E723" s="46" t="s">
        <v>317</v>
      </c>
      <c r="F723" s="6">
        <f t="shared" si="109"/>
        <v>1388</v>
      </c>
      <c r="G723" s="6">
        <f t="shared" si="109"/>
        <v>0</v>
      </c>
      <c r="H723" s="6">
        <f t="shared" si="109"/>
        <v>0</v>
      </c>
    </row>
    <row r="724" spans="1:8" ht="33.75">
      <c r="A724" s="7">
        <v>575</v>
      </c>
      <c r="B724" s="10" t="s">
        <v>183</v>
      </c>
      <c r="C724" s="7">
        <v>1227201</v>
      </c>
      <c r="D724" s="50">
        <v>611</v>
      </c>
      <c r="E724" s="48" t="s">
        <v>253</v>
      </c>
      <c r="F724" s="6">
        <f>735+653</f>
        <v>1388</v>
      </c>
      <c r="G724" s="107"/>
      <c r="H724" s="103"/>
    </row>
    <row r="725" spans="1:8" ht="56.25">
      <c r="A725" s="7">
        <v>575</v>
      </c>
      <c r="B725" s="10" t="s">
        <v>183</v>
      </c>
      <c r="C725" s="7">
        <v>1227204</v>
      </c>
      <c r="D725" s="50"/>
      <c r="E725" s="160" t="s">
        <v>415</v>
      </c>
      <c r="F725" s="6">
        <f>F726</f>
        <v>1202.1</v>
      </c>
      <c r="G725" s="6">
        <f aca="true" t="shared" si="110" ref="G725:H727">G726</f>
        <v>0</v>
      </c>
      <c r="H725" s="6">
        <f t="shared" si="110"/>
        <v>0</v>
      </c>
    </row>
    <row r="726" spans="1:8" ht="22.5">
      <c r="A726" s="7">
        <v>575</v>
      </c>
      <c r="B726" s="10" t="s">
        <v>183</v>
      </c>
      <c r="C726" s="7">
        <v>1227204</v>
      </c>
      <c r="D726" s="50">
        <v>600</v>
      </c>
      <c r="E726" s="46" t="s">
        <v>0</v>
      </c>
      <c r="F726" s="6">
        <f>F727</f>
        <v>1202.1</v>
      </c>
      <c r="G726" s="6">
        <f t="shared" si="110"/>
        <v>0</v>
      </c>
      <c r="H726" s="6">
        <f t="shared" si="110"/>
        <v>0</v>
      </c>
    </row>
    <row r="727" spans="1:8" ht="12.75">
      <c r="A727" s="7">
        <v>575</v>
      </c>
      <c r="B727" s="10" t="s">
        <v>183</v>
      </c>
      <c r="C727" s="7">
        <v>1227204</v>
      </c>
      <c r="D727" s="50">
        <v>610</v>
      </c>
      <c r="E727" s="46" t="s">
        <v>317</v>
      </c>
      <c r="F727" s="6">
        <f>F728</f>
        <v>1202.1</v>
      </c>
      <c r="G727" s="6">
        <f t="shared" si="110"/>
        <v>0</v>
      </c>
      <c r="H727" s="6">
        <f t="shared" si="110"/>
        <v>0</v>
      </c>
    </row>
    <row r="728" spans="1:8" ht="33.75">
      <c r="A728" s="7">
        <v>575</v>
      </c>
      <c r="B728" s="10" t="s">
        <v>183</v>
      </c>
      <c r="C728" s="7">
        <v>1227204</v>
      </c>
      <c r="D728" s="50">
        <v>611</v>
      </c>
      <c r="E728" s="48" t="s">
        <v>253</v>
      </c>
      <c r="F728" s="6">
        <v>1202.1</v>
      </c>
      <c r="G728" s="107">
        <v>0</v>
      </c>
      <c r="H728" s="103">
        <v>0</v>
      </c>
    </row>
    <row r="729" spans="1:8" ht="33.75">
      <c r="A729" s="7">
        <v>575</v>
      </c>
      <c r="B729" s="10" t="s">
        <v>183</v>
      </c>
      <c r="C729" s="7">
        <v>1227403</v>
      </c>
      <c r="D729" s="50"/>
      <c r="E729" s="48" t="s">
        <v>590</v>
      </c>
      <c r="F729" s="6">
        <f>F730</f>
        <v>633.3</v>
      </c>
      <c r="G729" s="6">
        <f>G730</f>
        <v>0</v>
      </c>
      <c r="H729" s="6">
        <f>H730</f>
        <v>0</v>
      </c>
    </row>
    <row r="730" spans="1:8" ht="12.75">
      <c r="A730" s="7">
        <v>575</v>
      </c>
      <c r="B730" s="10" t="s">
        <v>183</v>
      </c>
      <c r="C730" s="7">
        <v>1227403</v>
      </c>
      <c r="D730" s="50">
        <v>612</v>
      </c>
      <c r="E730" s="48" t="s">
        <v>255</v>
      </c>
      <c r="F730" s="6">
        <v>633.3</v>
      </c>
      <c r="G730" s="107">
        <v>0</v>
      </c>
      <c r="H730" s="103">
        <v>0</v>
      </c>
    </row>
    <row r="731" spans="1:8" ht="22.5">
      <c r="A731" s="7">
        <v>575</v>
      </c>
      <c r="B731" s="10" t="s">
        <v>183</v>
      </c>
      <c r="C731" s="7">
        <v>1227888</v>
      </c>
      <c r="D731" s="50"/>
      <c r="E731" s="160" t="s">
        <v>290</v>
      </c>
      <c r="F731" s="6">
        <f aca="true" t="shared" si="111" ref="F731:H733">F732</f>
        <v>20</v>
      </c>
      <c r="G731" s="6">
        <f t="shared" si="111"/>
        <v>0</v>
      </c>
      <c r="H731" s="6">
        <f t="shared" si="111"/>
        <v>0</v>
      </c>
    </row>
    <row r="732" spans="1:8" ht="22.5">
      <c r="A732" s="7">
        <v>575</v>
      </c>
      <c r="B732" s="10" t="s">
        <v>183</v>
      </c>
      <c r="C732" s="7">
        <v>1227888</v>
      </c>
      <c r="D732" s="50">
        <v>600</v>
      </c>
      <c r="E732" s="46" t="s">
        <v>0</v>
      </c>
      <c r="F732" s="6">
        <f t="shared" si="111"/>
        <v>20</v>
      </c>
      <c r="G732" s="6">
        <f t="shared" si="111"/>
        <v>0</v>
      </c>
      <c r="H732" s="6">
        <f t="shared" si="111"/>
        <v>0</v>
      </c>
    </row>
    <row r="733" spans="1:8" ht="12.75">
      <c r="A733" s="7">
        <v>575</v>
      </c>
      <c r="B733" s="10" t="s">
        <v>183</v>
      </c>
      <c r="C733" s="7">
        <v>1227888</v>
      </c>
      <c r="D733" s="50">
        <v>610</v>
      </c>
      <c r="E733" s="46" t="s">
        <v>317</v>
      </c>
      <c r="F733" s="6">
        <f t="shared" si="111"/>
        <v>20</v>
      </c>
      <c r="G733" s="6">
        <f t="shared" si="111"/>
        <v>0</v>
      </c>
      <c r="H733" s="6">
        <f t="shared" si="111"/>
        <v>0</v>
      </c>
    </row>
    <row r="734" spans="1:8" ht="12.75">
      <c r="A734" s="7">
        <v>575</v>
      </c>
      <c r="B734" s="10" t="s">
        <v>183</v>
      </c>
      <c r="C734" s="7">
        <v>1227888</v>
      </c>
      <c r="D734" s="50">
        <v>612</v>
      </c>
      <c r="E734" s="48" t="s">
        <v>255</v>
      </c>
      <c r="F734" s="6">
        <v>20</v>
      </c>
      <c r="G734" s="107"/>
      <c r="H734" s="103"/>
    </row>
    <row r="735" spans="1:8" ht="22.5">
      <c r="A735" s="7">
        <v>575</v>
      </c>
      <c r="B735" s="10" t="s">
        <v>183</v>
      </c>
      <c r="C735" s="7">
        <v>1230000</v>
      </c>
      <c r="D735" s="50"/>
      <c r="E735" s="57" t="s">
        <v>388</v>
      </c>
      <c r="F735" s="6">
        <f aca="true" t="shared" si="112" ref="F735:H737">F736</f>
        <v>5100.099999999999</v>
      </c>
      <c r="G735" s="6">
        <f t="shared" si="112"/>
        <v>4983</v>
      </c>
      <c r="H735" s="6">
        <f t="shared" si="112"/>
        <v>4983</v>
      </c>
    </row>
    <row r="736" spans="1:8" ht="22.5">
      <c r="A736" s="7">
        <v>575</v>
      </c>
      <c r="B736" s="10" t="s">
        <v>183</v>
      </c>
      <c r="C736" s="7">
        <v>1232000</v>
      </c>
      <c r="D736" s="50"/>
      <c r="E736" s="45" t="s">
        <v>687</v>
      </c>
      <c r="F736" s="6">
        <f t="shared" si="112"/>
        <v>5100.099999999999</v>
      </c>
      <c r="G736" s="6">
        <f t="shared" si="112"/>
        <v>4983</v>
      </c>
      <c r="H736" s="6">
        <f t="shared" si="112"/>
        <v>4983</v>
      </c>
    </row>
    <row r="737" spans="1:8" ht="22.5">
      <c r="A737" s="7">
        <v>575</v>
      </c>
      <c r="B737" s="10" t="s">
        <v>183</v>
      </c>
      <c r="C737" s="7">
        <v>1232100</v>
      </c>
      <c r="D737" s="50"/>
      <c r="E737" s="45" t="s">
        <v>569</v>
      </c>
      <c r="F737" s="6">
        <f>F738</f>
        <v>5100.099999999999</v>
      </c>
      <c r="G737" s="6">
        <f t="shared" si="112"/>
        <v>4983</v>
      </c>
      <c r="H737" s="6">
        <f t="shared" si="112"/>
        <v>4983</v>
      </c>
    </row>
    <row r="738" spans="1:8" ht="12.75">
      <c r="A738" s="7">
        <v>575</v>
      </c>
      <c r="B738" s="10" t="s">
        <v>183</v>
      </c>
      <c r="C738" s="7">
        <v>1232101</v>
      </c>
      <c r="D738" s="50"/>
      <c r="E738" s="45" t="s">
        <v>549</v>
      </c>
      <c r="F738" s="6">
        <f>F739</f>
        <v>5100.099999999999</v>
      </c>
      <c r="G738" s="6">
        <f>G739</f>
        <v>4983</v>
      </c>
      <c r="H738" s="6">
        <f>H739</f>
        <v>4983</v>
      </c>
    </row>
    <row r="739" spans="1:8" ht="22.5">
      <c r="A739" s="7">
        <v>575</v>
      </c>
      <c r="B739" s="10" t="s">
        <v>183</v>
      </c>
      <c r="C739" s="7">
        <v>1232101</v>
      </c>
      <c r="D739" s="50">
        <v>600</v>
      </c>
      <c r="E739" s="46" t="s">
        <v>0</v>
      </c>
      <c r="F739" s="6">
        <f>F740</f>
        <v>5100.099999999999</v>
      </c>
      <c r="G739" s="6">
        <f>G740</f>
        <v>4983</v>
      </c>
      <c r="H739" s="6">
        <f>H740</f>
        <v>4983</v>
      </c>
    </row>
    <row r="740" spans="1:8" ht="12.75">
      <c r="A740" s="7">
        <v>575</v>
      </c>
      <c r="B740" s="10" t="s">
        <v>183</v>
      </c>
      <c r="C740" s="7">
        <v>1232101</v>
      </c>
      <c r="D740" s="50">
        <v>610</v>
      </c>
      <c r="E740" s="46" t="s">
        <v>317</v>
      </c>
      <c r="F740" s="6">
        <f>F741+F742+F743</f>
        <v>5100.099999999999</v>
      </c>
      <c r="G740" s="6">
        <f>G741+G742+G743</f>
        <v>4983</v>
      </c>
      <c r="H740" s="6">
        <f>H741+H742+H743</f>
        <v>4983</v>
      </c>
    </row>
    <row r="741" spans="1:8" ht="33.75">
      <c r="A741" s="7">
        <v>575</v>
      </c>
      <c r="B741" s="10" t="s">
        <v>183</v>
      </c>
      <c r="C741" s="7">
        <v>1232101</v>
      </c>
      <c r="D741" s="50">
        <v>611</v>
      </c>
      <c r="E741" s="48" t="s">
        <v>253</v>
      </c>
      <c r="F741" s="6">
        <f>5015-288+77.9-57.6</f>
        <v>4747.299999999999</v>
      </c>
      <c r="G741" s="107">
        <v>4983</v>
      </c>
      <c r="H741" s="159">
        <v>4983</v>
      </c>
    </row>
    <row r="742" spans="1:9" ht="12.75">
      <c r="A742" s="7">
        <v>575</v>
      </c>
      <c r="B742" s="10" t="s">
        <v>183</v>
      </c>
      <c r="C742" s="7">
        <v>1232103</v>
      </c>
      <c r="D742" s="49">
        <v>612</v>
      </c>
      <c r="E742" s="48" t="s">
        <v>255</v>
      </c>
      <c r="F742" s="6">
        <f>400+49.7+70-45.6-48.4-70-200-45-15.5</f>
        <v>95.20000000000005</v>
      </c>
      <c r="G742" s="107">
        <v>0</v>
      </c>
      <c r="H742" s="103">
        <v>0</v>
      </c>
      <c r="I742">
        <v>-15.5</v>
      </c>
    </row>
    <row r="743" spans="1:8" ht="22.5">
      <c r="A743" s="7">
        <v>575</v>
      </c>
      <c r="B743" s="10" t="s">
        <v>183</v>
      </c>
      <c r="C743" s="7">
        <v>1232183</v>
      </c>
      <c r="D743" s="49"/>
      <c r="E743" s="48" t="s">
        <v>194</v>
      </c>
      <c r="F743" s="6">
        <f>F744</f>
        <v>257.6</v>
      </c>
      <c r="G743" s="6">
        <f>G744</f>
        <v>0</v>
      </c>
      <c r="H743" s="6">
        <f>H744</f>
        <v>0</v>
      </c>
    </row>
    <row r="744" spans="1:8" ht="12.75">
      <c r="A744" s="7">
        <v>575</v>
      </c>
      <c r="B744" s="10" t="s">
        <v>183</v>
      </c>
      <c r="C744" s="7">
        <v>1232183</v>
      </c>
      <c r="D744" s="49">
        <v>612</v>
      </c>
      <c r="E744" s="48" t="s">
        <v>255</v>
      </c>
      <c r="F744" s="6">
        <f>200+57.6</f>
        <v>257.6</v>
      </c>
      <c r="G744" s="107"/>
      <c r="H744" s="103"/>
    </row>
    <row r="745" spans="1:8" ht="22.5">
      <c r="A745" s="14">
        <v>575</v>
      </c>
      <c r="B745" s="26" t="s">
        <v>200</v>
      </c>
      <c r="C745" s="14"/>
      <c r="D745" s="14"/>
      <c r="E745" s="44" t="s">
        <v>222</v>
      </c>
      <c r="F745" s="14">
        <f>F746</f>
        <v>66.882</v>
      </c>
      <c r="G745" s="14">
        <f aca="true" t="shared" si="113" ref="G745:H747">G746</f>
        <v>200</v>
      </c>
      <c r="H745" s="14">
        <f t="shared" si="113"/>
        <v>200</v>
      </c>
    </row>
    <row r="746" spans="1:8" ht="33.75">
      <c r="A746" s="7">
        <v>575</v>
      </c>
      <c r="B746" s="10" t="s">
        <v>200</v>
      </c>
      <c r="C746" s="7">
        <v>1200000</v>
      </c>
      <c r="D746" s="14"/>
      <c r="E746" s="48" t="s">
        <v>121</v>
      </c>
      <c r="F746" s="14">
        <f>F747</f>
        <v>66.882</v>
      </c>
      <c r="G746" s="14">
        <f t="shared" si="113"/>
        <v>200</v>
      </c>
      <c r="H746" s="14">
        <f t="shared" si="113"/>
        <v>200</v>
      </c>
    </row>
    <row r="747" spans="1:8" s="5" customFormat="1" ht="22.5">
      <c r="A747" s="7">
        <v>575</v>
      </c>
      <c r="B747" s="10" t="s">
        <v>200</v>
      </c>
      <c r="C747" s="7">
        <v>1240000</v>
      </c>
      <c r="D747" s="7"/>
      <c r="E747" s="59" t="s">
        <v>321</v>
      </c>
      <c r="F747" s="7">
        <f>F748</f>
        <v>66.882</v>
      </c>
      <c r="G747" s="7">
        <f t="shared" si="113"/>
        <v>200</v>
      </c>
      <c r="H747" s="7">
        <f t="shared" si="113"/>
        <v>200</v>
      </c>
    </row>
    <row r="748" spans="1:8" s="5" customFormat="1" ht="22.5">
      <c r="A748" s="7">
        <v>575</v>
      </c>
      <c r="B748" s="10" t="s">
        <v>200</v>
      </c>
      <c r="C748" s="7">
        <v>1242000</v>
      </c>
      <c r="D748" s="7"/>
      <c r="E748" s="45" t="s">
        <v>687</v>
      </c>
      <c r="F748" s="7">
        <f>F750</f>
        <v>66.882</v>
      </c>
      <c r="G748" s="7">
        <f>G750</f>
        <v>200</v>
      </c>
      <c r="H748" s="7">
        <f>H750</f>
        <v>200</v>
      </c>
    </row>
    <row r="749" spans="1:8" s="5" customFormat="1" ht="22.5">
      <c r="A749" s="7">
        <v>575</v>
      </c>
      <c r="B749" s="10" t="s">
        <v>200</v>
      </c>
      <c r="C749" s="7">
        <v>1242100</v>
      </c>
      <c r="D749" s="7"/>
      <c r="E749" s="45" t="s">
        <v>570</v>
      </c>
      <c r="F749" s="7">
        <f>F750</f>
        <v>66.882</v>
      </c>
      <c r="G749" s="7">
        <f>G750</f>
        <v>200</v>
      </c>
      <c r="H749" s="7">
        <f>H750</f>
        <v>200</v>
      </c>
    </row>
    <row r="750" spans="1:8" ht="21.75" customHeight="1">
      <c r="A750" s="7">
        <v>575</v>
      </c>
      <c r="B750" s="10" t="s">
        <v>200</v>
      </c>
      <c r="C750" s="7">
        <v>1242101</v>
      </c>
      <c r="D750" s="7"/>
      <c r="E750" s="45" t="s">
        <v>322</v>
      </c>
      <c r="F750" s="6">
        <f>F754+F751</f>
        <v>66.882</v>
      </c>
      <c r="G750" s="6">
        <f>G754+G751</f>
        <v>200</v>
      </c>
      <c r="H750" s="6">
        <f>H754+H751</f>
        <v>200</v>
      </c>
    </row>
    <row r="751" spans="1:8" ht="22.5" hidden="1">
      <c r="A751" s="7">
        <v>575</v>
      </c>
      <c r="B751" s="10" t="s">
        <v>200</v>
      </c>
      <c r="C751" s="7">
        <v>1242101</v>
      </c>
      <c r="D751" s="10" t="s">
        <v>279</v>
      </c>
      <c r="E751" s="63" t="s">
        <v>292</v>
      </c>
      <c r="F751" s="6">
        <f aca="true" t="shared" si="114" ref="F751:H752">F752</f>
        <v>0</v>
      </c>
      <c r="G751" s="6">
        <f t="shared" si="114"/>
        <v>0</v>
      </c>
      <c r="H751" s="6">
        <f t="shared" si="114"/>
        <v>0</v>
      </c>
    </row>
    <row r="752" spans="1:8" ht="22.5" hidden="1">
      <c r="A752" s="7">
        <v>575</v>
      </c>
      <c r="B752" s="10" t="s">
        <v>200</v>
      </c>
      <c r="C752" s="7">
        <v>1242101</v>
      </c>
      <c r="D752" s="10" t="s">
        <v>278</v>
      </c>
      <c r="E752" s="63" t="s">
        <v>293</v>
      </c>
      <c r="F752" s="6">
        <f t="shared" si="114"/>
        <v>0</v>
      </c>
      <c r="G752" s="6">
        <f t="shared" si="114"/>
        <v>0</v>
      </c>
      <c r="H752" s="6">
        <f t="shared" si="114"/>
        <v>0</v>
      </c>
    </row>
    <row r="753" spans="1:8" ht="22.5" hidden="1">
      <c r="A753" s="7">
        <v>575</v>
      </c>
      <c r="B753" s="10" t="s">
        <v>200</v>
      </c>
      <c r="C753" s="7">
        <v>1242101</v>
      </c>
      <c r="D753" s="10" t="s">
        <v>244</v>
      </c>
      <c r="E753" s="63" t="s">
        <v>245</v>
      </c>
      <c r="F753" s="6"/>
      <c r="G753" s="6"/>
      <c r="H753" s="6"/>
    </row>
    <row r="754" spans="1:8" ht="22.5">
      <c r="A754" s="7">
        <v>575</v>
      </c>
      <c r="B754" s="10" t="s">
        <v>200</v>
      </c>
      <c r="C754" s="7">
        <v>1242101</v>
      </c>
      <c r="D754" s="10" t="s">
        <v>315</v>
      </c>
      <c r="E754" s="46" t="s">
        <v>619</v>
      </c>
      <c r="F754" s="6">
        <f aca="true" t="shared" si="115" ref="F754:H755">F755</f>
        <v>66.882</v>
      </c>
      <c r="G754" s="6">
        <f t="shared" si="115"/>
        <v>200</v>
      </c>
      <c r="H754" s="6">
        <f t="shared" si="115"/>
        <v>200</v>
      </c>
    </row>
    <row r="755" spans="1:8" ht="12.75">
      <c r="A755" s="7">
        <v>575</v>
      </c>
      <c r="B755" s="10" t="s">
        <v>200</v>
      </c>
      <c r="C755" s="7">
        <v>1242101</v>
      </c>
      <c r="D755" s="10" t="s">
        <v>316</v>
      </c>
      <c r="E755" s="46" t="s">
        <v>317</v>
      </c>
      <c r="F755" s="6">
        <f t="shared" si="115"/>
        <v>66.882</v>
      </c>
      <c r="G755" s="6">
        <f t="shared" si="115"/>
        <v>200</v>
      </c>
      <c r="H755" s="6">
        <f t="shared" si="115"/>
        <v>200</v>
      </c>
    </row>
    <row r="756" spans="1:9" ht="12.75">
      <c r="A756" s="7">
        <v>575</v>
      </c>
      <c r="B756" s="10" t="s">
        <v>200</v>
      </c>
      <c r="C756" s="7">
        <v>1242101</v>
      </c>
      <c r="D756" s="10" t="s">
        <v>254</v>
      </c>
      <c r="E756" s="45" t="s">
        <v>255</v>
      </c>
      <c r="F756" s="6">
        <f>200-130-3.118</f>
        <v>66.882</v>
      </c>
      <c r="G756" s="107">
        <v>200</v>
      </c>
      <c r="H756" s="103">
        <v>200</v>
      </c>
      <c r="I756">
        <v>-3.118</v>
      </c>
    </row>
    <row r="757" spans="1:8" ht="12.75">
      <c r="A757" s="14">
        <v>575</v>
      </c>
      <c r="B757" s="26" t="s">
        <v>168</v>
      </c>
      <c r="C757" s="14"/>
      <c r="D757" s="14"/>
      <c r="E757" s="44" t="s">
        <v>169</v>
      </c>
      <c r="F757" s="14">
        <f aca="true" t="shared" si="116" ref="F757:H758">F758</f>
        <v>1197.061</v>
      </c>
      <c r="G757" s="14">
        <f t="shared" si="116"/>
        <v>200</v>
      </c>
      <c r="H757" s="14">
        <f t="shared" si="116"/>
        <v>200</v>
      </c>
    </row>
    <row r="758" spans="1:8" ht="33.75">
      <c r="A758" s="7">
        <v>575</v>
      </c>
      <c r="B758" s="10" t="s">
        <v>168</v>
      </c>
      <c r="C758" s="7">
        <v>1200000</v>
      </c>
      <c r="D758" s="10"/>
      <c r="E758" s="48" t="s">
        <v>121</v>
      </c>
      <c r="F758" s="6">
        <f t="shared" si="116"/>
        <v>1197.061</v>
      </c>
      <c r="G758" s="6">
        <f t="shared" si="116"/>
        <v>200</v>
      </c>
      <c r="H758" s="6">
        <f t="shared" si="116"/>
        <v>200</v>
      </c>
    </row>
    <row r="759" spans="1:8" ht="22.5">
      <c r="A759" s="7">
        <v>575</v>
      </c>
      <c r="B759" s="10" t="s">
        <v>168</v>
      </c>
      <c r="C759" s="7">
        <v>1250000</v>
      </c>
      <c r="D759" s="10"/>
      <c r="E759" s="61" t="s">
        <v>389</v>
      </c>
      <c r="F759" s="6">
        <f>F760+F774</f>
        <v>1197.061</v>
      </c>
      <c r="G759" s="6">
        <f>G760+G774</f>
        <v>200</v>
      </c>
      <c r="H759" s="6">
        <f>H760+H774</f>
        <v>200</v>
      </c>
    </row>
    <row r="760" spans="1:8" ht="22.5">
      <c r="A760" s="7">
        <v>575</v>
      </c>
      <c r="B760" s="10" t="s">
        <v>168</v>
      </c>
      <c r="C760" s="7">
        <v>1252000</v>
      </c>
      <c r="D760" s="10"/>
      <c r="E760" s="48" t="s">
        <v>687</v>
      </c>
      <c r="F760" s="6">
        <f>F761+F769</f>
        <v>151.06099999999998</v>
      </c>
      <c r="G760" s="6">
        <f>G761+G769</f>
        <v>200</v>
      </c>
      <c r="H760" s="6">
        <f>H761+H769</f>
        <v>200</v>
      </c>
    </row>
    <row r="761" spans="1:8" ht="22.5">
      <c r="A761" s="7">
        <v>575</v>
      </c>
      <c r="B761" s="10" t="s">
        <v>168</v>
      </c>
      <c r="C761" s="7">
        <v>1252100</v>
      </c>
      <c r="D761" s="10"/>
      <c r="E761" s="48" t="s">
        <v>571</v>
      </c>
      <c r="F761" s="6">
        <f>F762</f>
        <v>151.06099999999998</v>
      </c>
      <c r="G761" s="6">
        <f>G762</f>
        <v>200</v>
      </c>
      <c r="H761" s="6">
        <f>H762</f>
        <v>200</v>
      </c>
    </row>
    <row r="762" spans="1:8" ht="22.5">
      <c r="A762" s="7">
        <v>575</v>
      </c>
      <c r="B762" s="10" t="s">
        <v>168</v>
      </c>
      <c r="C762" s="7">
        <v>1252101</v>
      </c>
      <c r="D762" s="10"/>
      <c r="E762" s="48" t="s">
        <v>572</v>
      </c>
      <c r="F762" s="6">
        <f>F766+F763</f>
        <v>151.06099999999998</v>
      </c>
      <c r="G762" s="6">
        <f>G766+G763</f>
        <v>200</v>
      </c>
      <c r="H762" s="6">
        <f>H766+H763</f>
        <v>200</v>
      </c>
    </row>
    <row r="763" spans="1:8" ht="22.5">
      <c r="A763" s="7">
        <v>575</v>
      </c>
      <c r="B763" s="10" t="s">
        <v>168</v>
      </c>
      <c r="C763" s="7">
        <v>1252101</v>
      </c>
      <c r="D763" s="10" t="s">
        <v>279</v>
      </c>
      <c r="E763" s="63" t="s">
        <v>292</v>
      </c>
      <c r="F763" s="6">
        <f aca="true" t="shared" si="117" ref="F763:H764">F764</f>
        <v>17.788</v>
      </c>
      <c r="G763" s="6">
        <f t="shared" si="117"/>
        <v>0</v>
      </c>
      <c r="H763" s="6">
        <f t="shared" si="117"/>
        <v>0</v>
      </c>
    </row>
    <row r="764" spans="1:8" ht="22.5">
      <c r="A764" s="7">
        <v>575</v>
      </c>
      <c r="B764" s="10" t="s">
        <v>168</v>
      </c>
      <c r="C764" s="7">
        <v>1252101</v>
      </c>
      <c r="D764" s="10" t="s">
        <v>278</v>
      </c>
      <c r="E764" s="63" t="s">
        <v>293</v>
      </c>
      <c r="F764" s="6">
        <f t="shared" si="117"/>
        <v>17.788</v>
      </c>
      <c r="G764" s="6">
        <f t="shared" si="117"/>
        <v>0</v>
      </c>
      <c r="H764" s="6">
        <f t="shared" si="117"/>
        <v>0</v>
      </c>
    </row>
    <row r="765" spans="1:8" ht="22.5">
      <c r="A765" s="7">
        <v>575</v>
      </c>
      <c r="B765" s="10" t="s">
        <v>168</v>
      </c>
      <c r="C765" s="7">
        <v>1252101</v>
      </c>
      <c r="D765" s="10" t="s">
        <v>244</v>
      </c>
      <c r="E765" s="63" t="s">
        <v>245</v>
      </c>
      <c r="F765" s="6">
        <v>17.788</v>
      </c>
      <c r="G765" s="6"/>
      <c r="H765" s="6"/>
    </row>
    <row r="766" spans="1:8" ht="22.5">
      <c r="A766" s="7">
        <v>575</v>
      </c>
      <c r="B766" s="10" t="s">
        <v>168</v>
      </c>
      <c r="C766" s="7">
        <v>1252101</v>
      </c>
      <c r="D766" s="10" t="s">
        <v>315</v>
      </c>
      <c r="E766" s="46" t="s">
        <v>619</v>
      </c>
      <c r="F766" s="6">
        <f aca="true" t="shared" si="118" ref="F766:H767">F767</f>
        <v>133.27299999999997</v>
      </c>
      <c r="G766" s="6">
        <f t="shared" si="118"/>
        <v>200</v>
      </c>
      <c r="H766" s="6">
        <f t="shared" si="118"/>
        <v>200</v>
      </c>
    </row>
    <row r="767" spans="1:8" ht="12.75">
      <c r="A767" s="7">
        <v>575</v>
      </c>
      <c r="B767" s="10" t="s">
        <v>168</v>
      </c>
      <c r="C767" s="7">
        <v>1252101</v>
      </c>
      <c r="D767" s="10" t="s">
        <v>316</v>
      </c>
      <c r="E767" s="46" t="s">
        <v>317</v>
      </c>
      <c r="F767" s="6">
        <f t="shared" si="118"/>
        <v>133.27299999999997</v>
      </c>
      <c r="G767" s="6">
        <f t="shared" si="118"/>
        <v>200</v>
      </c>
      <c r="H767" s="6">
        <f t="shared" si="118"/>
        <v>200</v>
      </c>
    </row>
    <row r="768" spans="1:9" ht="33.75">
      <c r="A768" s="7">
        <v>575</v>
      </c>
      <c r="B768" s="10" t="s">
        <v>168</v>
      </c>
      <c r="C768" s="7">
        <v>1252101</v>
      </c>
      <c r="D768" s="10" t="s">
        <v>252</v>
      </c>
      <c r="E768" s="48" t="s">
        <v>253</v>
      </c>
      <c r="F768" s="6">
        <f>200-17.788-19.3-29.639</f>
        <v>133.27299999999997</v>
      </c>
      <c r="G768" s="107">
        <v>200</v>
      </c>
      <c r="H768" s="103">
        <v>200</v>
      </c>
      <c r="I768">
        <v>-29.639</v>
      </c>
    </row>
    <row r="769" spans="1:8" ht="22.5">
      <c r="A769" s="7">
        <v>575</v>
      </c>
      <c r="B769" s="10" t="s">
        <v>168</v>
      </c>
      <c r="C769" s="7">
        <v>1252200</v>
      </c>
      <c r="D769" s="10"/>
      <c r="E769" s="48" t="s">
        <v>206</v>
      </c>
      <c r="F769" s="6">
        <f>F770</f>
        <v>0</v>
      </c>
      <c r="G769" s="6">
        <f aca="true" t="shared" si="119" ref="G769:H772">G770</f>
        <v>0</v>
      </c>
      <c r="H769" s="6">
        <f t="shared" si="119"/>
        <v>0</v>
      </c>
    </row>
    <row r="770" spans="1:8" ht="12.75">
      <c r="A770" s="7">
        <v>575</v>
      </c>
      <c r="B770" s="10" t="s">
        <v>168</v>
      </c>
      <c r="C770" s="7">
        <v>1252201</v>
      </c>
      <c r="D770" s="10"/>
      <c r="E770" s="48" t="s">
        <v>574</v>
      </c>
      <c r="F770" s="6">
        <f>F771</f>
        <v>0</v>
      </c>
      <c r="G770" s="6">
        <f t="shared" si="119"/>
        <v>0</v>
      </c>
      <c r="H770" s="6">
        <f t="shared" si="119"/>
        <v>0</v>
      </c>
    </row>
    <row r="771" spans="1:8" ht="22.5">
      <c r="A771" s="7">
        <v>575</v>
      </c>
      <c r="B771" s="10" t="s">
        <v>168</v>
      </c>
      <c r="C771" s="7">
        <v>1252201</v>
      </c>
      <c r="D771" s="10" t="s">
        <v>315</v>
      </c>
      <c r="E771" s="46" t="s">
        <v>619</v>
      </c>
      <c r="F771" s="6">
        <f>F772</f>
        <v>0</v>
      </c>
      <c r="G771" s="6">
        <f t="shared" si="119"/>
        <v>0</v>
      </c>
      <c r="H771" s="6">
        <f t="shared" si="119"/>
        <v>0</v>
      </c>
    </row>
    <row r="772" spans="1:8" ht="12.75">
      <c r="A772" s="7">
        <v>575</v>
      </c>
      <c r="B772" s="10" t="s">
        <v>168</v>
      </c>
      <c r="C772" s="7">
        <v>1252201</v>
      </c>
      <c r="D772" s="10" t="s">
        <v>316</v>
      </c>
      <c r="E772" s="46" t="s">
        <v>317</v>
      </c>
      <c r="F772" s="6">
        <f>F773</f>
        <v>0</v>
      </c>
      <c r="G772" s="6">
        <f t="shared" si="119"/>
        <v>0</v>
      </c>
      <c r="H772" s="6">
        <f t="shared" si="119"/>
        <v>0</v>
      </c>
    </row>
    <row r="773" spans="1:8" ht="12.75">
      <c r="A773" s="7">
        <v>575</v>
      </c>
      <c r="B773" s="10" t="s">
        <v>168</v>
      </c>
      <c r="C773" s="7">
        <v>1252201</v>
      </c>
      <c r="D773" s="10" t="s">
        <v>254</v>
      </c>
      <c r="E773" s="45" t="s">
        <v>255</v>
      </c>
      <c r="F773" s="6">
        <f>150-150</f>
        <v>0</v>
      </c>
      <c r="G773" s="107">
        <f>150-150</f>
        <v>0</v>
      </c>
      <c r="H773" s="103">
        <f>150-150</f>
        <v>0</v>
      </c>
    </row>
    <row r="774" spans="1:8" ht="22.5">
      <c r="A774" s="7">
        <v>575</v>
      </c>
      <c r="B774" s="10" t="s">
        <v>168</v>
      </c>
      <c r="C774" s="7">
        <v>1257000</v>
      </c>
      <c r="D774" s="10"/>
      <c r="E774" s="48" t="s">
        <v>368</v>
      </c>
      <c r="F774" s="6">
        <f aca="true" t="shared" si="120" ref="F774:H777">F775</f>
        <v>1046</v>
      </c>
      <c r="G774" s="6">
        <f t="shared" si="120"/>
        <v>0</v>
      </c>
      <c r="H774" s="6">
        <f t="shared" si="120"/>
        <v>0</v>
      </c>
    </row>
    <row r="775" spans="1:8" ht="12.75">
      <c r="A775" s="7">
        <v>575</v>
      </c>
      <c r="B775" s="10" t="s">
        <v>168</v>
      </c>
      <c r="C775" s="7">
        <v>1257202</v>
      </c>
      <c r="D775" s="10"/>
      <c r="E775" s="45" t="s">
        <v>291</v>
      </c>
      <c r="F775" s="6">
        <f t="shared" si="120"/>
        <v>1046</v>
      </c>
      <c r="G775" s="6">
        <f t="shared" si="120"/>
        <v>0</v>
      </c>
      <c r="H775" s="6">
        <f t="shared" si="120"/>
        <v>0</v>
      </c>
    </row>
    <row r="776" spans="1:8" ht="22.5">
      <c r="A776" s="7">
        <v>575</v>
      </c>
      <c r="B776" s="10" t="s">
        <v>168</v>
      </c>
      <c r="C776" s="7">
        <v>1257202</v>
      </c>
      <c r="D776" s="10" t="s">
        <v>315</v>
      </c>
      <c r="E776" s="46" t="s">
        <v>619</v>
      </c>
      <c r="F776" s="6">
        <f t="shared" si="120"/>
        <v>1046</v>
      </c>
      <c r="G776" s="6">
        <f t="shared" si="120"/>
        <v>0</v>
      </c>
      <c r="H776" s="6">
        <f t="shared" si="120"/>
        <v>0</v>
      </c>
    </row>
    <row r="777" spans="1:8" ht="12.75">
      <c r="A777" s="7">
        <v>575</v>
      </c>
      <c r="B777" s="10" t="s">
        <v>168</v>
      </c>
      <c r="C777" s="7">
        <v>1257202</v>
      </c>
      <c r="D777" s="10" t="s">
        <v>316</v>
      </c>
      <c r="E777" s="46" t="s">
        <v>317</v>
      </c>
      <c r="F777" s="6">
        <f t="shared" si="120"/>
        <v>1046</v>
      </c>
      <c r="G777" s="6">
        <f t="shared" si="120"/>
        <v>0</v>
      </c>
      <c r="H777" s="6">
        <f t="shared" si="120"/>
        <v>0</v>
      </c>
    </row>
    <row r="778" spans="1:8" ht="33.75">
      <c r="A778" s="7">
        <v>575</v>
      </c>
      <c r="B778" s="10" t="s">
        <v>168</v>
      </c>
      <c r="C778" s="7">
        <v>1257202</v>
      </c>
      <c r="D778" s="10" t="s">
        <v>252</v>
      </c>
      <c r="E778" s="48" t="s">
        <v>253</v>
      </c>
      <c r="F778" s="6">
        <v>1046</v>
      </c>
      <c r="G778" s="107"/>
      <c r="H778" s="103"/>
    </row>
    <row r="779" spans="1:8" ht="12.75">
      <c r="A779" s="14">
        <v>575</v>
      </c>
      <c r="B779" s="26" t="s">
        <v>170</v>
      </c>
      <c r="C779" s="14"/>
      <c r="D779" s="14"/>
      <c r="E779" s="44" t="s">
        <v>171</v>
      </c>
      <c r="F779" s="14">
        <f>F780</f>
        <v>7993.8780000000015</v>
      </c>
      <c r="G779" s="14">
        <f>G780</f>
        <v>7707</v>
      </c>
      <c r="H779" s="14">
        <f>H780</f>
        <v>7707</v>
      </c>
    </row>
    <row r="780" spans="1:8" ht="33.75">
      <c r="A780" s="7">
        <v>575</v>
      </c>
      <c r="B780" s="10" t="s">
        <v>170</v>
      </c>
      <c r="C780" s="10" t="s">
        <v>19</v>
      </c>
      <c r="D780" s="10"/>
      <c r="E780" s="48" t="s">
        <v>121</v>
      </c>
      <c r="F780" s="7">
        <f>F796+F781+F788</f>
        <v>7993.8780000000015</v>
      </c>
      <c r="G780" s="7">
        <f>G796+G781+G788</f>
        <v>7707</v>
      </c>
      <c r="H780" s="7">
        <f>H796+H781+H788</f>
        <v>7707</v>
      </c>
    </row>
    <row r="781" spans="1:8" ht="22.5">
      <c r="A781" s="7">
        <v>575</v>
      </c>
      <c r="B781" s="10" t="s">
        <v>170</v>
      </c>
      <c r="C781" s="7">
        <v>1230000</v>
      </c>
      <c r="D781" s="50"/>
      <c r="E781" s="57" t="s">
        <v>388</v>
      </c>
      <c r="F781" s="7">
        <f aca="true" t="shared" si="121" ref="F781:H786">F782</f>
        <v>131.833</v>
      </c>
      <c r="G781" s="7">
        <f t="shared" si="121"/>
        <v>148</v>
      </c>
      <c r="H781" s="7">
        <f t="shared" si="121"/>
        <v>148</v>
      </c>
    </row>
    <row r="782" spans="1:8" ht="12.75">
      <c r="A782" s="7">
        <v>575</v>
      </c>
      <c r="B782" s="10" t="s">
        <v>170</v>
      </c>
      <c r="C782" s="10" t="s">
        <v>575</v>
      </c>
      <c r="D782" s="10"/>
      <c r="E782" s="63" t="s">
        <v>372</v>
      </c>
      <c r="F782" s="7">
        <f t="shared" si="121"/>
        <v>131.833</v>
      </c>
      <c r="G782" s="7">
        <f t="shared" si="121"/>
        <v>148</v>
      </c>
      <c r="H782" s="7">
        <f t="shared" si="121"/>
        <v>148</v>
      </c>
    </row>
    <row r="783" spans="1:8" ht="22.5">
      <c r="A783" s="7">
        <v>575</v>
      </c>
      <c r="B783" s="10" t="s">
        <v>170</v>
      </c>
      <c r="C783" s="10" t="s">
        <v>579</v>
      </c>
      <c r="D783" s="10"/>
      <c r="E783" s="48" t="s">
        <v>578</v>
      </c>
      <c r="F783" s="7">
        <f t="shared" si="121"/>
        <v>131.833</v>
      </c>
      <c r="G783" s="7">
        <f t="shared" si="121"/>
        <v>148</v>
      </c>
      <c r="H783" s="7">
        <f t="shared" si="121"/>
        <v>148</v>
      </c>
    </row>
    <row r="784" spans="1:8" ht="22.5">
      <c r="A784" s="7">
        <v>575</v>
      </c>
      <c r="B784" s="10" t="s">
        <v>170</v>
      </c>
      <c r="C784" s="10" t="s">
        <v>580</v>
      </c>
      <c r="D784" s="10"/>
      <c r="E784" s="48" t="s">
        <v>577</v>
      </c>
      <c r="F784" s="7">
        <f t="shared" si="121"/>
        <v>131.833</v>
      </c>
      <c r="G784" s="7">
        <f t="shared" si="121"/>
        <v>148</v>
      </c>
      <c r="H784" s="7">
        <f t="shared" si="121"/>
        <v>148</v>
      </c>
    </row>
    <row r="785" spans="1:8" ht="22.5">
      <c r="A785" s="7">
        <v>575</v>
      </c>
      <c r="B785" s="10" t="s">
        <v>170</v>
      </c>
      <c r="C785" s="10" t="s">
        <v>580</v>
      </c>
      <c r="D785" s="10" t="s">
        <v>279</v>
      </c>
      <c r="E785" s="46" t="s">
        <v>292</v>
      </c>
      <c r="F785" s="7">
        <f t="shared" si="121"/>
        <v>131.833</v>
      </c>
      <c r="G785" s="7">
        <f t="shared" si="121"/>
        <v>148</v>
      </c>
      <c r="H785" s="7">
        <f t="shared" si="121"/>
        <v>148</v>
      </c>
    </row>
    <row r="786" spans="1:8" ht="22.5">
      <c r="A786" s="7">
        <v>575</v>
      </c>
      <c r="B786" s="10" t="s">
        <v>170</v>
      </c>
      <c r="C786" s="10" t="s">
        <v>580</v>
      </c>
      <c r="D786" s="10" t="s">
        <v>278</v>
      </c>
      <c r="E786" s="46" t="s">
        <v>293</v>
      </c>
      <c r="F786" s="7">
        <f t="shared" si="121"/>
        <v>131.833</v>
      </c>
      <c r="G786" s="7">
        <f t="shared" si="121"/>
        <v>148</v>
      </c>
      <c r="H786" s="7">
        <f t="shared" si="121"/>
        <v>148</v>
      </c>
    </row>
    <row r="787" spans="1:8" ht="22.5">
      <c r="A787" s="7">
        <v>575</v>
      </c>
      <c r="B787" s="10" t="s">
        <v>170</v>
      </c>
      <c r="C787" s="10" t="s">
        <v>580</v>
      </c>
      <c r="D787" s="10" t="s">
        <v>244</v>
      </c>
      <c r="E787" s="46" t="s">
        <v>610</v>
      </c>
      <c r="F787" s="7">
        <f>148+50-66.167</f>
        <v>131.833</v>
      </c>
      <c r="G787" s="107">
        <v>148</v>
      </c>
      <c r="H787" s="103">
        <v>148</v>
      </c>
    </row>
    <row r="788" spans="1:8" ht="22.5">
      <c r="A788" s="7">
        <v>575</v>
      </c>
      <c r="B788" s="10" t="s">
        <v>170</v>
      </c>
      <c r="C788" s="10" t="s">
        <v>581</v>
      </c>
      <c r="D788" s="10"/>
      <c r="E788" s="64" t="s">
        <v>321</v>
      </c>
      <c r="F788" s="7">
        <f aca="true" t="shared" si="122" ref="F788:H793">F789</f>
        <v>0</v>
      </c>
      <c r="G788" s="7">
        <f t="shared" si="122"/>
        <v>55</v>
      </c>
      <c r="H788" s="7">
        <f t="shared" si="122"/>
        <v>55</v>
      </c>
    </row>
    <row r="789" spans="1:8" ht="12.75">
      <c r="A789" s="7">
        <v>575</v>
      </c>
      <c r="B789" s="10" t="s">
        <v>170</v>
      </c>
      <c r="C789" s="10" t="s">
        <v>582</v>
      </c>
      <c r="D789" s="10"/>
      <c r="E789" s="63" t="s">
        <v>372</v>
      </c>
      <c r="F789" s="7">
        <f t="shared" si="122"/>
        <v>0</v>
      </c>
      <c r="G789" s="7">
        <f t="shared" si="122"/>
        <v>55</v>
      </c>
      <c r="H789" s="7">
        <f t="shared" si="122"/>
        <v>55</v>
      </c>
    </row>
    <row r="790" spans="1:8" ht="45">
      <c r="A790" s="7">
        <v>575</v>
      </c>
      <c r="B790" s="10" t="s">
        <v>170</v>
      </c>
      <c r="C790" s="10" t="s">
        <v>583</v>
      </c>
      <c r="D790" s="10"/>
      <c r="E790" s="63" t="s">
        <v>584</v>
      </c>
      <c r="F790" s="7">
        <f t="shared" si="122"/>
        <v>0</v>
      </c>
      <c r="G790" s="7">
        <f t="shared" si="122"/>
        <v>55</v>
      </c>
      <c r="H790" s="7">
        <f t="shared" si="122"/>
        <v>55</v>
      </c>
    </row>
    <row r="791" spans="1:8" ht="22.5">
      <c r="A791" s="7">
        <v>575</v>
      </c>
      <c r="B791" s="10" t="s">
        <v>170</v>
      </c>
      <c r="C791" s="10" t="s">
        <v>585</v>
      </c>
      <c r="D791" s="10"/>
      <c r="E791" s="63" t="s">
        <v>622</v>
      </c>
      <c r="F791" s="7">
        <f t="shared" si="122"/>
        <v>0</v>
      </c>
      <c r="G791" s="7">
        <f t="shared" si="122"/>
        <v>55</v>
      </c>
      <c r="H791" s="7">
        <f t="shared" si="122"/>
        <v>55</v>
      </c>
    </row>
    <row r="792" spans="1:8" ht="22.5">
      <c r="A792" s="7">
        <v>575</v>
      </c>
      <c r="B792" s="10" t="s">
        <v>170</v>
      </c>
      <c r="C792" s="10" t="s">
        <v>585</v>
      </c>
      <c r="D792" s="10" t="s">
        <v>279</v>
      </c>
      <c r="E792" s="46" t="s">
        <v>292</v>
      </c>
      <c r="F792" s="7">
        <f t="shared" si="122"/>
        <v>0</v>
      </c>
      <c r="G792" s="7">
        <f t="shared" si="122"/>
        <v>55</v>
      </c>
      <c r="H792" s="7">
        <f t="shared" si="122"/>
        <v>55</v>
      </c>
    </row>
    <row r="793" spans="1:8" ht="22.5">
      <c r="A793" s="7">
        <v>575</v>
      </c>
      <c r="B793" s="10" t="s">
        <v>170</v>
      </c>
      <c r="C793" s="10" t="s">
        <v>585</v>
      </c>
      <c r="D793" s="10" t="s">
        <v>278</v>
      </c>
      <c r="E793" s="46" t="s">
        <v>293</v>
      </c>
      <c r="F793" s="7">
        <f t="shared" si="122"/>
        <v>0</v>
      </c>
      <c r="G793" s="7">
        <f t="shared" si="122"/>
        <v>55</v>
      </c>
      <c r="H793" s="7">
        <f t="shared" si="122"/>
        <v>55</v>
      </c>
    </row>
    <row r="794" spans="1:8" ht="22.5">
      <c r="A794" s="7">
        <v>575</v>
      </c>
      <c r="B794" s="10" t="s">
        <v>170</v>
      </c>
      <c r="C794" s="10" t="s">
        <v>585</v>
      </c>
      <c r="D794" s="10" t="s">
        <v>244</v>
      </c>
      <c r="E794" s="46" t="s">
        <v>610</v>
      </c>
      <c r="F794" s="7">
        <f>55-50-5</f>
        <v>0</v>
      </c>
      <c r="G794" s="107">
        <v>55</v>
      </c>
      <c r="H794" s="103">
        <v>55</v>
      </c>
    </row>
    <row r="795" spans="1:8" ht="12.75">
      <c r="A795" s="7">
        <v>575</v>
      </c>
      <c r="B795" s="10" t="s">
        <v>170</v>
      </c>
      <c r="C795" s="10" t="s">
        <v>122</v>
      </c>
      <c r="D795" s="10"/>
      <c r="E795" s="63" t="s">
        <v>355</v>
      </c>
      <c r="F795" s="7">
        <f>F796</f>
        <v>7862.045000000002</v>
      </c>
      <c r="G795" s="7">
        <f>G796</f>
        <v>7504</v>
      </c>
      <c r="H795" s="7">
        <f>H796</f>
        <v>7504</v>
      </c>
    </row>
    <row r="796" spans="1:8" ht="12.75">
      <c r="A796" s="7">
        <v>575</v>
      </c>
      <c r="B796" s="10" t="s">
        <v>170</v>
      </c>
      <c r="C796" s="10" t="s">
        <v>123</v>
      </c>
      <c r="D796" s="10"/>
      <c r="E796" s="46" t="s">
        <v>357</v>
      </c>
      <c r="F796" s="7">
        <f>F812+F797</f>
        <v>7862.045000000002</v>
      </c>
      <c r="G796" s="7">
        <f>G812+G797</f>
        <v>7504</v>
      </c>
      <c r="H796" s="7">
        <f>H812+H797</f>
        <v>7504</v>
      </c>
    </row>
    <row r="797" spans="1:8" ht="22.5">
      <c r="A797" s="7">
        <v>575</v>
      </c>
      <c r="B797" s="10" t="s">
        <v>170</v>
      </c>
      <c r="C797" s="10" t="s">
        <v>629</v>
      </c>
      <c r="D797" s="10"/>
      <c r="E797" s="46" t="s">
        <v>323</v>
      </c>
      <c r="F797" s="7">
        <f>F798+F802+F805+F809</f>
        <v>6826.328000000001</v>
      </c>
      <c r="G797" s="7">
        <f>G798+G802+G805</f>
        <v>6552</v>
      </c>
      <c r="H797" s="7">
        <f>H798+H802+H805</f>
        <v>6552</v>
      </c>
    </row>
    <row r="798" spans="1:8" ht="45">
      <c r="A798" s="7">
        <v>575</v>
      </c>
      <c r="B798" s="10" t="s">
        <v>170</v>
      </c>
      <c r="C798" s="10" t="s">
        <v>629</v>
      </c>
      <c r="D798" s="10" t="s">
        <v>272</v>
      </c>
      <c r="E798" s="46" t="s">
        <v>273</v>
      </c>
      <c r="F798" s="7">
        <f aca="true" t="shared" si="123" ref="F798:H799">F799</f>
        <v>4816.668000000001</v>
      </c>
      <c r="G798" s="7">
        <f t="shared" si="123"/>
        <v>4780</v>
      </c>
      <c r="H798" s="7">
        <f t="shared" si="123"/>
        <v>4780</v>
      </c>
    </row>
    <row r="799" spans="1:8" ht="12.75">
      <c r="A799" s="7">
        <v>575</v>
      </c>
      <c r="B799" s="10" t="s">
        <v>170</v>
      </c>
      <c r="C799" s="10" t="s">
        <v>629</v>
      </c>
      <c r="D799" s="10" t="s">
        <v>274</v>
      </c>
      <c r="E799" s="46" t="s">
        <v>275</v>
      </c>
      <c r="F799" s="7">
        <f>F800+F801</f>
        <v>4816.668000000001</v>
      </c>
      <c r="G799" s="7">
        <f t="shared" si="123"/>
        <v>4780</v>
      </c>
      <c r="H799" s="7">
        <f t="shared" si="123"/>
        <v>4780</v>
      </c>
    </row>
    <row r="800" spans="1:9" ht="22.5">
      <c r="A800" s="7">
        <v>575</v>
      </c>
      <c r="B800" s="10" t="s">
        <v>170</v>
      </c>
      <c r="C800" s="10" t="s">
        <v>629</v>
      </c>
      <c r="D800" s="10" t="s">
        <v>276</v>
      </c>
      <c r="E800" s="46" t="s">
        <v>616</v>
      </c>
      <c r="F800" s="7">
        <f>4780-6+320.6-246.7+33-38.3-28</f>
        <v>4814.6</v>
      </c>
      <c r="G800" s="107">
        <v>4780</v>
      </c>
      <c r="H800" s="103">
        <v>4780</v>
      </c>
      <c r="I800">
        <v>-28</v>
      </c>
    </row>
    <row r="801" spans="1:9" ht="22.5">
      <c r="A801" s="7">
        <v>575</v>
      </c>
      <c r="B801" s="10" t="s">
        <v>170</v>
      </c>
      <c r="C801" s="10" t="s">
        <v>629</v>
      </c>
      <c r="D801" s="10" t="s">
        <v>319</v>
      </c>
      <c r="E801" s="46" t="s">
        <v>617</v>
      </c>
      <c r="F801" s="7">
        <f>6-3.932</f>
        <v>2.068</v>
      </c>
      <c r="G801" s="107">
        <v>0</v>
      </c>
      <c r="H801" s="103">
        <v>0</v>
      </c>
      <c r="I801">
        <v>-3.932</v>
      </c>
    </row>
    <row r="802" spans="1:8" ht="22.5">
      <c r="A802" s="7">
        <v>575</v>
      </c>
      <c r="B802" s="10" t="s">
        <v>170</v>
      </c>
      <c r="C802" s="10" t="s">
        <v>629</v>
      </c>
      <c r="D802" s="10" t="s">
        <v>279</v>
      </c>
      <c r="E802" s="46" t="s">
        <v>292</v>
      </c>
      <c r="F802" s="7">
        <f aca="true" t="shared" si="124" ref="F802:H803">F803</f>
        <v>1591.56</v>
      </c>
      <c r="G802" s="7">
        <f t="shared" si="124"/>
        <v>1659</v>
      </c>
      <c r="H802" s="7">
        <f t="shared" si="124"/>
        <v>1659</v>
      </c>
    </row>
    <row r="803" spans="1:8" ht="22.5">
      <c r="A803" s="7">
        <v>575</v>
      </c>
      <c r="B803" s="10" t="s">
        <v>170</v>
      </c>
      <c r="C803" s="10" t="s">
        <v>629</v>
      </c>
      <c r="D803" s="10" t="s">
        <v>278</v>
      </c>
      <c r="E803" s="46" t="s">
        <v>293</v>
      </c>
      <c r="F803" s="7">
        <f t="shared" si="124"/>
        <v>1591.56</v>
      </c>
      <c r="G803" s="7">
        <f t="shared" si="124"/>
        <v>1659</v>
      </c>
      <c r="H803" s="7">
        <f t="shared" si="124"/>
        <v>1659</v>
      </c>
    </row>
    <row r="804" spans="1:9" ht="22.5">
      <c r="A804" s="7">
        <v>575</v>
      </c>
      <c r="B804" s="10" t="s">
        <v>170</v>
      </c>
      <c r="C804" s="10" t="s">
        <v>629</v>
      </c>
      <c r="D804" s="10" t="s">
        <v>244</v>
      </c>
      <c r="E804" s="46" t="s">
        <v>610</v>
      </c>
      <c r="F804" s="7">
        <f>1284+415+140.1-140.1+16-55.4-64.04-3-1</f>
        <v>1591.56</v>
      </c>
      <c r="G804" s="107">
        <f>1244+415</f>
        <v>1659</v>
      </c>
      <c r="H804" s="103">
        <f>1244+415</f>
        <v>1659</v>
      </c>
      <c r="I804">
        <f>-64.04-3-1</f>
        <v>-68.04</v>
      </c>
    </row>
    <row r="805" spans="1:8" ht="12.75">
      <c r="A805" s="7">
        <v>575</v>
      </c>
      <c r="B805" s="10" t="s">
        <v>170</v>
      </c>
      <c r="C805" s="10" t="s">
        <v>629</v>
      </c>
      <c r="D805" s="10" t="s">
        <v>311</v>
      </c>
      <c r="E805" s="45" t="s">
        <v>312</v>
      </c>
      <c r="F805" s="7">
        <f>F806</f>
        <v>116</v>
      </c>
      <c r="G805" s="7">
        <f>G806</f>
        <v>113</v>
      </c>
      <c r="H805" s="7">
        <f>H806</f>
        <v>113</v>
      </c>
    </row>
    <row r="806" spans="1:8" ht="12.75">
      <c r="A806" s="7">
        <v>575</v>
      </c>
      <c r="B806" s="10" t="s">
        <v>170</v>
      </c>
      <c r="C806" s="10" t="s">
        <v>629</v>
      </c>
      <c r="D806" s="10" t="s">
        <v>313</v>
      </c>
      <c r="E806" s="45" t="s">
        <v>314</v>
      </c>
      <c r="F806" s="7">
        <f>F807+F808</f>
        <v>116</v>
      </c>
      <c r="G806" s="7">
        <f>G807+G808</f>
        <v>113</v>
      </c>
      <c r="H806" s="7">
        <f>H807+H808</f>
        <v>113</v>
      </c>
    </row>
    <row r="807" spans="1:9" ht="12.75">
      <c r="A807" s="7">
        <v>575</v>
      </c>
      <c r="B807" s="10" t="s">
        <v>170</v>
      </c>
      <c r="C807" s="10" t="s">
        <v>629</v>
      </c>
      <c r="D807" s="10" t="s">
        <v>256</v>
      </c>
      <c r="E807" s="46" t="s">
        <v>257</v>
      </c>
      <c r="F807" s="7">
        <f>30-2-7</f>
        <v>21</v>
      </c>
      <c r="G807" s="107">
        <v>30</v>
      </c>
      <c r="H807" s="103">
        <v>30</v>
      </c>
      <c r="I807">
        <v>-7</v>
      </c>
    </row>
    <row r="808" spans="1:9" ht="12.75">
      <c r="A808" s="7">
        <v>575</v>
      </c>
      <c r="B808" s="10" t="s">
        <v>170</v>
      </c>
      <c r="C808" s="10" t="s">
        <v>629</v>
      </c>
      <c r="D808" s="10" t="s">
        <v>258</v>
      </c>
      <c r="E808" s="46" t="s">
        <v>611</v>
      </c>
      <c r="F808" s="7">
        <f>83+2+10</f>
        <v>95</v>
      </c>
      <c r="G808" s="107">
        <v>83</v>
      </c>
      <c r="H808" s="103">
        <v>83</v>
      </c>
      <c r="I808">
        <v>10</v>
      </c>
    </row>
    <row r="809" spans="1:8" ht="33.75">
      <c r="A809" s="7">
        <v>575</v>
      </c>
      <c r="B809" s="10" t="s">
        <v>170</v>
      </c>
      <c r="C809" s="10" t="s">
        <v>591</v>
      </c>
      <c r="D809" s="10"/>
      <c r="E809" s="46" t="s">
        <v>592</v>
      </c>
      <c r="F809" s="7">
        <f>F810+55.4</f>
        <v>302.09999999999997</v>
      </c>
      <c r="G809" s="107"/>
      <c r="H809" s="103"/>
    </row>
    <row r="810" spans="1:8" ht="22.5">
      <c r="A810" s="7">
        <v>575</v>
      </c>
      <c r="B810" s="10" t="s">
        <v>170</v>
      </c>
      <c r="C810" s="10" t="s">
        <v>591</v>
      </c>
      <c r="D810" s="10" t="s">
        <v>276</v>
      </c>
      <c r="E810" s="46" t="s">
        <v>616</v>
      </c>
      <c r="F810" s="7">
        <v>246.7</v>
      </c>
      <c r="G810" s="107"/>
      <c r="H810" s="103"/>
    </row>
    <row r="811" spans="1:8" ht="22.5">
      <c r="A811" s="7">
        <v>575</v>
      </c>
      <c r="B811" s="10" t="s">
        <v>170</v>
      </c>
      <c r="C811" s="10" t="s">
        <v>591</v>
      </c>
      <c r="D811" s="10" t="s">
        <v>244</v>
      </c>
      <c r="E811" s="46" t="s">
        <v>610</v>
      </c>
      <c r="F811" s="7">
        <v>55.4</v>
      </c>
      <c r="G811" s="107"/>
      <c r="H811" s="103"/>
    </row>
    <row r="812" spans="1:8" s="9" customFormat="1" ht="12.75">
      <c r="A812" s="7">
        <v>575</v>
      </c>
      <c r="B812" s="10" t="s">
        <v>170</v>
      </c>
      <c r="C812" s="10" t="s">
        <v>390</v>
      </c>
      <c r="D812" s="10"/>
      <c r="E812" s="46" t="s">
        <v>630</v>
      </c>
      <c r="F812" s="7">
        <f>F813+F817+F820</f>
        <v>1035.717</v>
      </c>
      <c r="G812" s="7">
        <f>G813+G817</f>
        <v>952</v>
      </c>
      <c r="H812" s="7">
        <f>H813+H817</f>
        <v>952</v>
      </c>
    </row>
    <row r="813" spans="1:8" ht="45">
      <c r="A813" s="7">
        <v>575</v>
      </c>
      <c r="B813" s="10" t="s">
        <v>170</v>
      </c>
      <c r="C813" s="10" t="s">
        <v>390</v>
      </c>
      <c r="D813" s="10" t="s">
        <v>272</v>
      </c>
      <c r="E813" s="46" t="s">
        <v>273</v>
      </c>
      <c r="F813" s="7">
        <f>F814</f>
        <v>993.917</v>
      </c>
      <c r="G813" s="7">
        <f>G814</f>
        <v>930</v>
      </c>
      <c r="H813" s="7">
        <f>H814</f>
        <v>930</v>
      </c>
    </row>
    <row r="814" spans="1:8" ht="22.5">
      <c r="A814" s="7">
        <v>575</v>
      </c>
      <c r="B814" s="10" t="s">
        <v>170</v>
      </c>
      <c r="C814" s="10" t="s">
        <v>390</v>
      </c>
      <c r="D814" s="10" t="s">
        <v>294</v>
      </c>
      <c r="E814" s="46" t="s">
        <v>295</v>
      </c>
      <c r="F814" s="7">
        <f>F815+F816</f>
        <v>993.917</v>
      </c>
      <c r="G814" s="7">
        <f>G815+G816</f>
        <v>930</v>
      </c>
      <c r="H814" s="7">
        <f>H815+H816</f>
        <v>930</v>
      </c>
    </row>
    <row r="815" spans="1:9" ht="22.5">
      <c r="A815" s="7">
        <v>575</v>
      </c>
      <c r="B815" s="10" t="s">
        <v>170</v>
      </c>
      <c r="C815" s="10" t="s">
        <v>390</v>
      </c>
      <c r="D815" s="10" t="s">
        <v>296</v>
      </c>
      <c r="E815" s="46" t="s">
        <v>608</v>
      </c>
      <c r="F815" s="7">
        <f>897+61.5-41.8+22.167+6.243+0.05</f>
        <v>945.1600000000001</v>
      </c>
      <c r="G815" s="107">
        <v>897</v>
      </c>
      <c r="H815" s="103">
        <v>897</v>
      </c>
      <c r="I815">
        <v>0.05</v>
      </c>
    </row>
    <row r="816" spans="1:8" ht="22.5">
      <c r="A816" s="7">
        <v>575</v>
      </c>
      <c r="B816" s="10" t="s">
        <v>170</v>
      </c>
      <c r="C816" s="10" t="s">
        <v>390</v>
      </c>
      <c r="D816" s="10" t="s">
        <v>297</v>
      </c>
      <c r="E816" s="46" t="s">
        <v>609</v>
      </c>
      <c r="F816" s="7">
        <f>33+15.757</f>
        <v>48.757</v>
      </c>
      <c r="G816" s="107">
        <v>33</v>
      </c>
      <c r="H816" s="103">
        <v>33</v>
      </c>
    </row>
    <row r="817" spans="1:8" ht="22.5">
      <c r="A817" s="7">
        <v>575</v>
      </c>
      <c r="B817" s="10" t="s">
        <v>170</v>
      </c>
      <c r="C817" s="10" t="s">
        <v>390</v>
      </c>
      <c r="D817" s="10" t="s">
        <v>279</v>
      </c>
      <c r="E817" s="46" t="s">
        <v>292</v>
      </c>
      <c r="F817" s="7">
        <f aca="true" t="shared" si="125" ref="F817:H818">F818</f>
        <v>0</v>
      </c>
      <c r="G817" s="7">
        <f t="shared" si="125"/>
        <v>22</v>
      </c>
      <c r="H817" s="7">
        <f t="shared" si="125"/>
        <v>22</v>
      </c>
    </row>
    <row r="818" spans="1:8" ht="22.5">
      <c r="A818" s="7">
        <v>575</v>
      </c>
      <c r="B818" s="10" t="s">
        <v>170</v>
      </c>
      <c r="C818" s="10" t="s">
        <v>390</v>
      </c>
      <c r="D818" s="10" t="s">
        <v>278</v>
      </c>
      <c r="E818" s="46" t="s">
        <v>293</v>
      </c>
      <c r="F818" s="7">
        <f t="shared" si="125"/>
        <v>0</v>
      </c>
      <c r="G818" s="7">
        <f t="shared" si="125"/>
        <v>22</v>
      </c>
      <c r="H818" s="7">
        <f t="shared" si="125"/>
        <v>22</v>
      </c>
    </row>
    <row r="819" spans="1:8" ht="22.5">
      <c r="A819" s="7">
        <v>575</v>
      </c>
      <c r="B819" s="10" t="s">
        <v>170</v>
      </c>
      <c r="C819" s="10" t="s">
        <v>390</v>
      </c>
      <c r="D819" s="10" t="s">
        <v>244</v>
      </c>
      <c r="E819" s="46" t="s">
        <v>610</v>
      </c>
      <c r="F819" s="7">
        <f>22-22</f>
        <v>0</v>
      </c>
      <c r="G819" s="107">
        <v>22</v>
      </c>
      <c r="H819" s="103">
        <v>22</v>
      </c>
    </row>
    <row r="820" spans="1:8" ht="22.5">
      <c r="A820" s="7">
        <v>575</v>
      </c>
      <c r="B820" s="10" t="s">
        <v>170</v>
      </c>
      <c r="C820" s="10" t="s">
        <v>593</v>
      </c>
      <c r="D820" s="10"/>
      <c r="E820" s="46" t="s">
        <v>594</v>
      </c>
      <c r="F820" s="7">
        <f>F821</f>
        <v>41.8</v>
      </c>
      <c r="G820" s="7">
        <f>G821</f>
        <v>0</v>
      </c>
      <c r="H820" s="7">
        <f>H821</f>
        <v>0</v>
      </c>
    </row>
    <row r="821" spans="1:8" ht="22.5">
      <c r="A821" s="7">
        <v>575</v>
      </c>
      <c r="B821" s="10" t="s">
        <v>170</v>
      </c>
      <c r="C821" s="10" t="s">
        <v>593</v>
      </c>
      <c r="D821" s="10" t="s">
        <v>296</v>
      </c>
      <c r="E821" s="46" t="s">
        <v>608</v>
      </c>
      <c r="F821" s="7">
        <v>41.8</v>
      </c>
      <c r="G821" s="107">
        <v>0</v>
      </c>
      <c r="H821" s="103">
        <v>0</v>
      </c>
    </row>
    <row r="822" spans="1:8" ht="12.75">
      <c r="A822" s="7">
        <v>575</v>
      </c>
      <c r="B822" s="10" t="s">
        <v>174</v>
      </c>
      <c r="C822" s="7"/>
      <c r="D822" s="26"/>
      <c r="E822" s="44" t="s">
        <v>175</v>
      </c>
      <c r="F822" s="42">
        <f>F831+F823</f>
        <v>3100.9999999999995</v>
      </c>
      <c r="G822" s="42">
        <f>G831+G823</f>
        <v>1692.1</v>
      </c>
      <c r="H822" s="42">
        <f>H831+H823</f>
        <v>1692.1</v>
      </c>
    </row>
    <row r="823" spans="1:8" ht="12.75">
      <c r="A823" s="7">
        <v>575</v>
      </c>
      <c r="B823" s="10" t="s">
        <v>178</v>
      </c>
      <c r="C823" s="10"/>
      <c r="D823" s="26"/>
      <c r="E823" s="44" t="s">
        <v>179</v>
      </c>
      <c r="F823" s="6">
        <f aca="true" t="shared" si="126" ref="F823:F829">F824</f>
        <v>0</v>
      </c>
      <c r="G823" s="6">
        <f aca="true" t="shared" si="127" ref="G823:H829">G824</f>
        <v>0</v>
      </c>
      <c r="H823" s="6">
        <f t="shared" si="127"/>
        <v>0</v>
      </c>
    </row>
    <row r="824" spans="1:8" ht="33.75">
      <c r="A824" s="7">
        <v>575</v>
      </c>
      <c r="B824" s="10" t="s">
        <v>178</v>
      </c>
      <c r="C824" s="7">
        <v>1200000</v>
      </c>
      <c r="D824" s="26"/>
      <c r="E824" s="48" t="s">
        <v>121</v>
      </c>
      <c r="F824" s="6">
        <f t="shared" si="126"/>
        <v>0</v>
      </c>
      <c r="G824" s="6">
        <f t="shared" si="127"/>
        <v>0</v>
      </c>
      <c r="H824" s="6">
        <f t="shared" si="127"/>
        <v>0</v>
      </c>
    </row>
    <row r="825" spans="1:8" ht="22.5">
      <c r="A825" s="7">
        <v>575</v>
      </c>
      <c r="B825" s="10" t="s">
        <v>178</v>
      </c>
      <c r="C825" s="7">
        <v>1240000</v>
      </c>
      <c r="D825" s="26"/>
      <c r="E825" s="64" t="s">
        <v>321</v>
      </c>
      <c r="F825" s="6">
        <f t="shared" si="126"/>
        <v>0</v>
      </c>
      <c r="G825" s="6">
        <f t="shared" si="127"/>
        <v>0</v>
      </c>
      <c r="H825" s="6">
        <f t="shared" si="127"/>
        <v>0</v>
      </c>
    </row>
    <row r="826" spans="1:8" ht="22.5">
      <c r="A826" s="7">
        <v>575</v>
      </c>
      <c r="B826" s="10" t="s">
        <v>178</v>
      </c>
      <c r="C826" s="7">
        <v>1247000</v>
      </c>
      <c r="D826" s="26"/>
      <c r="E826" s="48" t="s">
        <v>368</v>
      </c>
      <c r="F826" s="6">
        <f t="shared" si="126"/>
        <v>0</v>
      </c>
      <c r="G826" s="6">
        <f t="shared" si="127"/>
        <v>0</v>
      </c>
      <c r="H826" s="6">
        <f t="shared" si="127"/>
        <v>0</v>
      </c>
    </row>
    <row r="827" spans="1:8" ht="45">
      <c r="A827" s="7">
        <v>575</v>
      </c>
      <c r="B827" s="10" t="s">
        <v>178</v>
      </c>
      <c r="C827" s="7">
        <v>1247512</v>
      </c>
      <c r="D827" s="26"/>
      <c r="E827" s="46" t="s">
        <v>42</v>
      </c>
      <c r="F827" s="6">
        <f t="shared" si="126"/>
        <v>0</v>
      </c>
      <c r="G827" s="6">
        <f t="shared" si="127"/>
        <v>0</v>
      </c>
      <c r="H827" s="6">
        <f t="shared" si="127"/>
        <v>0</v>
      </c>
    </row>
    <row r="828" spans="1:8" ht="12.75">
      <c r="A828" s="7">
        <v>575</v>
      </c>
      <c r="B828" s="10" t="s">
        <v>178</v>
      </c>
      <c r="C828" s="7">
        <v>1247512</v>
      </c>
      <c r="D828" s="10" t="s">
        <v>334</v>
      </c>
      <c r="E828" s="45" t="s">
        <v>381</v>
      </c>
      <c r="F828" s="6">
        <f t="shared" si="126"/>
        <v>0</v>
      </c>
      <c r="G828" s="6">
        <f t="shared" si="127"/>
        <v>0</v>
      </c>
      <c r="H828" s="6">
        <f t="shared" si="127"/>
        <v>0</v>
      </c>
    </row>
    <row r="829" spans="1:8" ht="22.5">
      <c r="A829" s="7">
        <v>575</v>
      </c>
      <c r="B829" s="10" t="s">
        <v>178</v>
      </c>
      <c r="C829" s="7">
        <v>1247512</v>
      </c>
      <c r="D829" s="10" t="s">
        <v>335</v>
      </c>
      <c r="E829" s="45" t="s">
        <v>385</v>
      </c>
      <c r="F829" s="6">
        <f t="shared" si="126"/>
        <v>0</v>
      </c>
      <c r="G829" s="6">
        <f t="shared" si="127"/>
        <v>0</v>
      </c>
      <c r="H829" s="6">
        <f t="shared" si="127"/>
        <v>0</v>
      </c>
    </row>
    <row r="830" spans="1:8" ht="22.5">
      <c r="A830" s="7">
        <v>575</v>
      </c>
      <c r="B830" s="10" t="s">
        <v>178</v>
      </c>
      <c r="C830" s="7">
        <v>1247512</v>
      </c>
      <c r="D830" s="10" t="s">
        <v>247</v>
      </c>
      <c r="E830" s="45" t="s">
        <v>248</v>
      </c>
      <c r="F830" s="6">
        <f>4550.4-4550.4</f>
        <v>0</v>
      </c>
      <c r="G830" s="6">
        <v>0</v>
      </c>
      <c r="H830" s="6">
        <v>0</v>
      </c>
    </row>
    <row r="831" spans="1:8" s="5" customFormat="1" ht="12.75">
      <c r="A831" s="7">
        <v>575</v>
      </c>
      <c r="B831" s="10" t="s">
        <v>233</v>
      </c>
      <c r="C831" s="7"/>
      <c r="D831" s="10"/>
      <c r="E831" s="46" t="s">
        <v>235</v>
      </c>
      <c r="F831" s="6">
        <f aca="true" t="shared" si="128" ref="F831:H841">F832</f>
        <v>3100.9999999999995</v>
      </c>
      <c r="G831" s="6">
        <f t="shared" si="128"/>
        <v>1692.1</v>
      </c>
      <c r="H831" s="6">
        <f t="shared" si="128"/>
        <v>1692.1</v>
      </c>
    </row>
    <row r="832" spans="1:8" ht="33.75">
      <c r="A832" s="7">
        <v>575</v>
      </c>
      <c r="B832" s="10" t="s">
        <v>233</v>
      </c>
      <c r="C832" s="7">
        <v>1200000</v>
      </c>
      <c r="D832" s="10"/>
      <c r="E832" s="48" t="s">
        <v>121</v>
      </c>
      <c r="F832" s="6">
        <f t="shared" si="128"/>
        <v>3100.9999999999995</v>
      </c>
      <c r="G832" s="6">
        <f t="shared" si="128"/>
        <v>1692.1</v>
      </c>
      <c r="H832" s="6">
        <f t="shared" si="128"/>
        <v>1692.1</v>
      </c>
    </row>
    <row r="833" spans="1:8" ht="12.75">
      <c r="A833" s="7">
        <v>575</v>
      </c>
      <c r="B833" s="10" t="s">
        <v>233</v>
      </c>
      <c r="C833" s="7">
        <v>1210000</v>
      </c>
      <c r="D833" s="10"/>
      <c r="E833" s="61" t="s">
        <v>387</v>
      </c>
      <c r="F833" s="6">
        <f t="shared" si="128"/>
        <v>3100.9999999999995</v>
      </c>
      <c r="G833" s="6">
        <f t="shared" si="128"/>
        <v>1692.1</v>
      </c>
      <c r="H833" s="6">
        <f t="shared" si="128"/>
        <v>1692.1</v>
      </c>
    </row>
    <row r="834" spans="1:8" ht="12.75">
      <c r="A834" s="7">
        <v>575</v>
      </c>
      <c r="B834" s="10" t="s">
        <v>233</v>
      </c>
      <c r="C834" s="7">
        <v>1217000</v>
      </c>
      <c r="D834" s="10"/>
      <c r="E834" s="48" t="s">
        <v>35</v>
      </c>
      <c r="F834" s="6">
        <f t="shared" si="128"/>
        <v>3100.9999999999995</v>
      </c>
      <c r="G834" s="6">
        <f t="shared" si="128"/>
        <v>1692.1</v>
      </c>
      <c r="H834" s="6">
        <f t="shared" si="128"/>
        <v>1692.1</v>
      </c>
    </row>
    <row r="835" spans="1:8" ht="22.5">
      <c r="A835" s="7">
        <v>575</v>
      </c>
      <c r="B835" s="10" t="s">
        <v>233</v>
      </c>
      <c r="C835" s="7">
        <v>1217000</v>
      </c>
      <c r="D835" s="10"/>
      <c r="E835" s="48" t="s">
        <v>368</v>
      </c>
      <c r="F835" s="6">
        <f t="shared" si="128"/>
        <v>3100.9999999999995</v>
      </c>
      <c r="G835" s="6">
        <f t="shared" si="128"/>
        <v>1692.1</v>
      </c>
      <c r="H835" s="6">
        <f t="shared" si="128"/>
        <v>1692.1</v>
      </c>
    </row>
    <row r="836" spans="1:8" ht="56.25">
      <c r="A836" s="7">
        <v>575</v>
      </c>
      <c r="B836" s="10" t="s">
        <v>233</v>
      </c>
      <c r="C836" s="7">
        <v>1217501</v>
      </c>
      <c r="D836" s="10"/>
      <c r="E836" s="46" t="s">
        <v>41</v>
      </c>
      <c r="F836" s="6">
        <f>F840+F837</f>
        <v>3100.9999999999995</v>
      </c>
      <c r="G836" s="6">
        <f>G840</f>
        <v>1692.1</v>
      </c>
      <c r="H836" s="6">
        <f>H840</f>
        <v>1692.1</v>
      </c>
    </row>
    <row r="837" spans="1:8" ht="22.5">
      <c r="A837" s="7">
        <v>575</v>
      </c>
      <c r="B837" s="10" t="s">
        <v>233</v>
      </c>
      <c r="C837" s="7">
        <v>1217501</v>
      </c>
      <c r="D837" s="10" t="s">
        <v>279</v>
      </c>
      <c r="E837" s="46" t="s">
        <v>292</v>
      </c>
      <c r="F837" s="6">
        <f aca="true" t="shared" si="129" ref="F837:H838">F838</f>
        <v>76.19999999999999</v>
      </c>
      <c r="G837" s="6">
        <f t="shared" si="129"/>
        <v>0</v>
      </c>
      <c r="H837" s="6">
        <f t="shared" si="129"/>
        <v>0</v>
      </c>
    </row>
    <row r="838" spans="1:8" ht="22.5">
      <c r="A838" s="7">
        <v>575</v>
      </c>
      <c r="B838" s="10" t="s">
        <v>233</v>
      </c>
      <c r="C838" s="7">
        <v>1217501</v>
      </c>
      <c r="D838" s="10" t="s">
        <v>278</v>
      </c>
      <c r="E838" s="46" t="s">
        <v>293</v>
      </c>
      <c r="F838" s="6">
        <f t="shared" si="129"/>
        <v>76.19999999999999</v>
      </c>
      <c r="G838" s="6">
        <f t="shared" si="129"/>
        <v>0</v>
      </c>
      <c r="H838" s="6">
        <f t="shared" si="129"/>
        <v>0</v>
      </c>
    </row>
    <row r="839" spans="1:8" ht="22.5">
      <c r="A839" s="7">
        <v>575</v>
      </c>
      <c r="B839" s="10" t="s">
        <v>233</v>
      </c>
      <c r="C839" s="7">
        <v>1217501</v>
      </c>
      <c r="D839" s="10" t="s">
        <v>244</v>
      </c>
      <c r="E839" s="46" t="s">
        <v>610</v>
      </c>
      <c r="F839" s="6">
        <f>41.3+34.9</f>
        <v>76.19999999999999</v>
      </c>
      <c r="G839" s="6">
        <v>0</v>
      </c>
      <c r="H839" s="6">
        <v>0</v>
      </c>
    </row>
    <row r="840" spans="1:8" ht="12.75">
      <c r="A840" s="7">
        <v>575</v>
      </c>
      <c r="B840" s="10" t="s">
        <v>233</v>
      </c>
      <c r="C840" s="7">
        <v>1217501</v>
      </c>
      <c r="D840" s="10" t="s">
        <v>334</v>
      </c>
      <c r="E840" s="45" t="s">
        <v>381</v>
      </c>
      <c r="F840" s="6">
        <f t="shared" si="128"/>
        <v>3024.7999999999997</v>
      </c>
      <c r="G840" s="6">
        <f t="shared" si="128"/>
        <v>1692.1</v>
      </c>
      <c r="H840" s="6">
        <f t="shared" si="128"/>
        <v>1692.1</v>
      </c>
    </row>
    <row r="841" spans="1:8" ht="22.5">
      <c r="A841" s="7">
        <v>575</v>
      </c>
      <c r="B841" s="10" t="s">
        <v>233</v>
      </c>
      <c r="C841" s="7">
        <v>1217501</v>
      </c>
      <c r="D841" s="10" t="s">
        <v>335</v>
      </c>
      <c r="E841" s="45" t="s">
        <v>385</v>
      </c>
      <c r="F841" s="6">
        <f t="shared" si="128"/>
        <v>3024.7999999999997</v>
      </c>
      <c r="G841" s="6">
        <f t="shared" si="128"/>
        <v>1692.1</v>
      </c>
      <c r="H841" s="6">
        <f t="shared" si="128"/>
        <v>1692.1</v>
      </c>
    </row>
    <row r="842" spans="1:8" ht="22.5">
      <c r="A842" s="7">
        <v>575</v>
      </c>
      <c r="B842" s="10" t="s">
        <v>233</v>
      </c>
      <c r="C842" s="7">
        <v>1217501</v>
      </c>
      <c r="D842" s="10" t="s">
        <v>247</v>
      </c>
      <c r="E842" s="45" t="s">
        <v>248</v>
      </c>
      <c r="F842" s="6">
        <f>1692.1-41.3+472.4-472.4+1374</f>
        <v>3024.7999999999997</v>
      </c>
      <c r="G842" s="108">
        <v>1692.1</v>
      </c>
      <c r="H842" s="103">
        <v>1692.1</v>
      </c>
    </row>
    <row r="843" spans="1:8" ht="22.5">
      <c r="A843" s="14">
        <v>592</v>
      </c>
      <c r="B843" s="14"/>
      <c r="C843" s="14"/>
      <c r="D843" s="14"/>
      <c r="E843" s="44" t="s">
        <v>264</v>
      </c>
      <c r="F843" s="14">
        <f>F844+F862+F871</f>
        <v>9779.376</v>
      </c>
      <c r="G843" s="14">
        <f>G844+G862+G871</f>
        <v>7240.799999999999</v>
      </c>
      <c r="H843" s="14">
        <f>H844+H862+H871</f>
        <v>6305.8</v>
      </c>
    </row>
    <row r="844" spans="1:8" ht="12.75">
      <c r="A844" s="14">
        <v>592</v>
      </c>
      <c r="B844" s="26" t="s">
        <v>148</v>
      </c>
      <c r="C844" s="14"/>
      <c r="D844" s="14"/>
      <c r="E844" s="44" t="s">
        <v>157</v>
      </c>
      <c r="F844" s="14">
        <f aca="true" t="shared" si="130" ref="F844:H849">F845</f>
        <v>7120.799999999999</v>
      </c>
      <c r="G844" s="14">
        <f t="shared" si="130"/>
        <v>6470.799999999999</v>
      </c>
      <c r="H844" s="14">
        <f t="shared" si="130"/>
        <v>6179.5</v>
      </c>
    </row>
    <row r="845" spans="1:8" s="5" customFormat="1" ht="33.75">
      <c r="A845" s="14">
        <v>592</v>
      </c>
      <c r="B845" s="26" t="s">
        <v>190</v>
      </c>
      <c r="C845" s="14"/>
      <c r="D845" s="14"/>
      <c r="E845" s="44" t="s">
        <v>212</v>
      </c>
      <c r="F845" s="14">
        <f t="shared" si="130"/>
        <v>7120.799999999999</v>
      </c>
      <c r="G845" s="14">
        <f t="shared" si="130"/>
        <v>6470.799999999999</v>
      </c>
      <c r="H845" s="14">
        <f t="shared" si="130"/>
        <v>6179.5</v>
      </c>
    </row>
    <row r="846" spans="1:8" s="5" customFormat="1" ht="22.5">
      <c r="A846" s="7">
        <v>592</v>
      </c>
      <c r="B846" s="10" t="s">
        <v>190</v>
      </c>
      <c r="C846" s="10" t="s">
        <v>345</v>
      </c>
      <c r="D846" s="7"/>
      <c r="E846" s="46" t="s">
        <v>346</v>
      </c>
      <c r="F846" s="7">
        <f t="shared" si="130"/>
        <v>7120.799999999999</v>
      </c>
      <c r="G846" s="7">
        <f t="shared" si="130"/>
        <v>6470.799999999999</v>
      </c>
      <c r="H846" s="7">
        <f t="shared" si="130"/>
        <v>6179.5</v>
      </c>
    </row>
    <row r="847" spans="1:8" ht="12.75">
      <c r="A847" s="7">
        <v>592</v>
      </c>
      <c r="B847" s="10" t="s">
        <v>190</v>
      </c>
      <c r="C847" s="10" t="s">
        <v>124</v>
      </c>
      <c r="D847" s="10"/>
      <c r="E847" s="59" t="s">
        <v>355</v>
      </c>
      <c r="F847" s="6">
        <f t="shared" si="130"/>
        <v>7120.799999999999</v>
      </c>
      <c r="G847" s="6">
        <f t="shared" si="130"/>
        <v>6470.799999999999</v>
      </c>
      <c r="H847" s="6">
        <f t="shared" si="130"/>
        <v>6179.5</v>
      </c>
    </row>
    <row r="848" spans="1:8" ht="12.75">
      <c r="A848" s="7">
        <v>592</v>
      </c>
      <c r="B848" s="10" t="s">
        <v>190</v>
      </c>
      <c r="C848" s="10" t="s">
        <v>125</v>
      </c>
      <c r="D848" s="10"/>
      <c r="E848" s="46" t="s">
        <v>357</v>
      </c>
      <c r="F848" s="6">
        <f t="shared" si="130"/>
        <v>7120.799999999999</v>
      </c>
      <c r="G848" s="6">
        <f t="shared" si="130"/>
        <v>6470.799999999999</v>
      </c>
      <c r="H848" s="6">
        <f t="shared" si="130"/>
        <v>6179.5</v>
      </c>
    </row>
    <row r="849" spans="1:8" ht="12.75">
      <c r="A849" s="7">
        <v>592</v>
      </c>
      <c r="B849" s="10" t="s">
        <v>190</v>
      </c>
      <c r="C849" s="10" t="s">
        <v>550</v>
      </c>
      <c r="D849" s="10"/>
      <c r="E849" s="46" t="s">
        <v>557</v>
      </c>
      <c r="F849" s="6">
        <f t="shared" si="130"/>
        <v>7120.799999999999</v>
      </c>
      <c r="G849" s="6">
        <f t="shared" si="130"/>
        <v>6470.799999999999</v>
      </c>
      <c r="H849" s="6">
        <f t="shared" si="130"/>
        <v>6179.5</v>
      </c>
    </row>
    <row r="850" spans="1:8" ht="22.5">
      <c r="A850" s="7">
        <v>592</v>
      </c>
      <c r="B850" s="10" t="s">
        <v>190</v>
      </c>
      <c r="C850" s="10" t="s">
        <v>558</v>
      </c>
      <c r="D850" s="10"/>
      <c r="E850" s="46" t="s">
        <v>128</v>
      </c>
      <c r="F850" s="6">
        <f>F851+F855+F858</f>
        <v>7120.799999999999</v>
      </c>
      <c r="G850" s="6">
        <f>G851+G855+G858</f>
        <v>6470.799999999999</v>
      </c>
      <c r="H850" s="6">
        <f>H851+H855+H858</f>
        <v>6179.5</v>
      </c>
    </row>
    <row r="851" spans="1:8" ht="45">
      <c r="A851" s="7">
        <v>592</v>
      </c>
      <c r="B851" s="10" t="s">
        <v>190</v>
      </c>
      <c r="C851" s="10" t="s">
        <v>558</v>
      </c>
      <c r="D851" s="10" t="s">
        <v>272</v>
      </c>
      <c r="E851" s="46" t="s">
        <v>273</v>
      </c>
      <c r="F851" s="7">
        <f>F852</f>
        <v>6171.4</v>
      </c>
      <c r="G851" s="7">
        <f>G852</f>
        <v>6033.4</v>
      </c>
      <c r="H851" s="7">
        <f>H852</f>
        <v>6017.8</v>
      </c>
    </row>
    <row r="852" spans="1:8" ht="22.5">
      <c r="A852" s="7">
        <v>592</v>
      </c>
      <c r="B852" s="10" t="s">
        <v>190</v>
      </c>
      <c r="C852" s="10" t="s">
        <v>558</v>
      </c>
      <c r="D852" s="10" t="s">
        <v>294</v>
      </c>
      <c r="E852" s="46" t="s">
        <v>295</v>
      </c>
      <c r="F852" s="7">
        <f>F853+F854</f>
        <v>6171.4</v>
      </c>
      <c r="G852" s="7">
        <f>G853+G854</f>
        <v>6033.4</v>
      </c>
      <c r="H852" s="7">
        <f>H853+H854</f>
        <v>6017.8</v>
      </c>
    </row>
    <row r="853" spans="1:9" ht="12.75">
      <c r="A853" s="7">
        <v>592</v>
      </c>
      <c r="B853" s="10" t="s">
        <v>190</v>
      </c>
      <c r="C853" s="10" t="s">
        <v>558</v>
      </c>
      <c r="D853" s="10" t="s">
        <v>296</v>
      </c>
      <c r="E853" s="46" t="s">
        <v>277</v>
      </c>
      <c r="F853" s="7">
        <f>5784.2+100+48</f>
        <v>5932.2</v>
      </c>
      <c r="G853" s="107">
        <v>5784.2</v>
      </c>
      <c r="H853" s="103">
        <v>5784.2</v>
      </c>
      <c r="I853">
        <v>48</v>
      </c>
    </row>
    <row r="854" spans="1:9" ht="12.75">
      <c r="A854" s="7">
        <v>592</v>
      </c>
      <c r="B854" s="10" t="s">
        <v>190</v>
      </c>
      <c r="C854" s="10" t="s">
        <v>558</v>
      </c>
      <c r="D854" s="10" t="s">
        <v>297</v>
      </c>
      <c r="E854" s="46" t="s">
        <v>308</v>
      </c>
      <c r="F854" s="7">
        <f>249.2-10</f>
        <v>239.2</v>
      </c>
      <c r="G854" s="107">
        <v>249.2</v>
      </c>
      <c r="H854" s="103">
        <v>233.6</v>
      </c>
      <c r="I854">
        <v>-10</v>
      </c>
    </row>
    <row r="855" spans="1:8" ht="22.5">
      <c r="A855" s="7">
        <v>592</v>
      </c>
      <c r="B855" s="10" t="s">
        <v>190</v>
      </c>
      <c r="C855" s="10" t="s">
        <v>558</v>
      </c>
      <c r="D855" s="10" t="s">
        <v>279</v>
      </c>
      <c r="E855" s="46" t="s">
        <v>292</v>
      </c>
      <c r="F855" s="7">
        <f aca="true" t="shared" si="131" ref="F855:H856">F856</f>
        <v>930.2</v>
      </c>
      <c r="G855" s="7">
        <f t="shared" si="131"/>
        <v>436.20000000000005</v>
      </c>
      <c r="H855" s="7">
        <f t="shared" si="131"/>
        <v>161.7</v>
      </c>
    </row>
    <row r="856" spans="1:8" ht="22.5">
      <c r="A856" s="7">
        <v>592</v>
      </c>
      <c r="B856" s="10" t="s">
        <v>190</v>
      </c>
      <c r="C856" s="10" t="s">
        <v>558</v>
      </c>
      <c r="D856" s="10" t="s">
        <v>278</v>
      </c>
      <c r="E856" s="46" t="s">
        <v>293</v>
      </c>
      <c r="F856" s="7">
        <f t="shared" si="131"/>
        <v>930.2</v>
      </c>
      <c r="G856" s="7">
        <f t="shared" si="131"/>
        <v>436.20000000000005</v>
      </c>
      <c r="H856" s="7">
        <f t="shared" si="131"/>
        <v>161.7</v>
      </c>
    </row>
    <row r="857" spans="1:9" ht="22.5">
      <c r="A857" s="7">
        <v>592</v>
      </c>
      <c r="B857" s="10" t="s">
        <v>190</v>
      </c>
      <c r="C857" s="10" t="s">
        <v>558</v>
      </c>
      <c r="D857" s="10" t="s">
        <v>244</v>
      </c>
      <c r="E857" s="46" t="s">
        <v>610</v>
      </c>
      <c r="F857" s="7">
        <f>489.9+496.3-18-38</f>
        <v>930.2</v>
      </c>
      <c r="G857" s="107">
        <f>228.9+207.3</f>
        <v>436.20000000000005</v>
      </c>
      <c r="H857" s="103">
        <f>156.7+5</f>
        <v>161.7</v>
      </c>
      <c r="I857">
        <v>-38</v>
      </c>
    </row>
    <row r="858" spans="1:8" ht="12.75">
      <c r="A858" s="7">
        <v>592</v>
      </c>
      <c r="B858" s="10" t="s">
        <v>190</v>
      </c>
      <c r="C858" s="10" t="s">
        <v>558</v>
      </c>
      <c r="D858" s="10" t="s">
        <v>311</v>
      </c>
      <c r="E858" s="45" t="s">
        <v>312</v>
      </c>
      <c r="F858" s="7">
        <f>F859</f>
        <v>19.2</v>
      </c>
      <c r="G858" s="7">
        <f>G859</f>
        <v>1.2</v>
      </c>
      <c r="H858" s="7">
        <f>H859</f>
        <v>0</v>
      </c>
    </row>
    <row r="859" spans="1:8" ht="12.75">
      <c r="A859" s="7">
        <v>592</v>
      </c>
      <c r="B859" s="10" t="s">
        <v>190</v>
      </c>
      <c r="C859" s="10" t="s">
        <v>558</v>
      </c>
      <c r="D859" s="10" t="s">
        <v>313</v>
      </c>
      <c r="E859" s="45" t="s">
        <v>259</v>
      </c>
      <c r="F859" s="7">
        <f>F860+F861</f>
        <v>19.2</v>
      </c>
      <c r="G859" s="7">
        <f>G860+G861</f>
        <v>1.2</v>
      </c>
      <c r="H859" s="7">
        <f>H860+H861</f>
        <v>0</v>
      </c>
    </row>
    <row r="860" spans="1:8" ht="12.75">
      <c r="A860" s="7">
        <v>592</v>
      </c>
      <c r="B860" s="10" t="s">
        <v>190</v>
      </c>
      <c r="C860" s="10" t="s">
        <v>558</v>
      </c>
      <c r="D860" s="10" t="s">
        <v>258</v>
      </c>
      <c r="E860" s="46" t="s">
        <v>618</v>
      </c>
      <c r="F860" s="7">
        <f>1.2+18-15</f>
        <v>4.199999999999999</v>
      </c>
      <c r="G860" s="107">
        <v>1.2</v>
      </c>
      <c r="H860" s="103">
        <v>0</v>
      </c>
    </row>
    <row r="861" spans="1:8" ht="12.75">
      <c r="A861" s="7">
        <v>592</v>
      </c>
      <c r="B861" s="10" t="s">
        <v>190</v>
      </c>
      <c r="C861" s="10" t="s">
        <v>558</v>
      </c>
      <c r="D861" s="10" t="s">
        <v>10</v>
      </c>
      <c r="E861" s="46" t="s">
        <v>11</v>
      </c>
      <c r="F861" s="7">
        <v>15</v>
      </c>
      <c r="G861" s="107"/>
      <c r="H861" s="103"/>
    </row>
    <row r="862" spans="1:8" ht="12.75">
      <c r="A862" s="14">
        <v>592</v>
      </c>
      <c r="B862" s="26" t="s">
        <v>223</v>
      </c>
      <c r="C862" s="10"/>
      <c r="D862" s="14"/>
      <c r="E862" s="44" t="s">
        <v>199</v>
      </c>
      <c r="F862" s="14">
        <f>F863</f>
        <v>735</v>
      </c>
      <c r="G862" s="14">
        <f>G863</f>
        <v>770</v>
      </c>
      <c r="H862" s="14">
        <f>H863</f>
        <v>126.3</v>
      </c>
    </row>
    <row r="863" spans="1:8" s="5" customFormat="1" ht="22.5">
      <c r="A863" s="14">
        <v>592</v>
      </c>
      <c r="B863" s="26" t="s">
        <v>224</v>
      </c>
      <c r="C863" s="10"/>
      <c r="D863" s="14"/>
      <c r="E863" s="44" t="s">
        <v>271</v>
      </c>
      <c r="F863" s="14">
        <f>F869</f>
        <v>735</v>
      </c>
      <c r="G863" s="14">
        <f>G869</f>
        <v>770</v>
      </c>
      <c r="H863" s="14">
        <f>H869</f>
        <v>126.3</v>
      </c>
    </row>
    <row r="864" spans="1:8" s="5" customFormat="1" ht="22.5">
      <c r="A864" s="7">
        <v>592</v>
      </c>
      <c r="B864" s="10" t="s">
        <v>224</v>
      </c>
      <c r="C864" s="10" t="s">
        <v>345</v>
      </c>
      <c r="D864" s="7"/>
      <c r="E864" s="46" t="s">
        <v>346</v>
      </c>
      <c r="F864" s="7">
        <f aca="true" t="shared" si="132" ref="F864:H869">F865</f>
        <v>735</v>
      </c>
      <c r="G864" s="7">
        <f t="shared" si="132"/>
        <v>770</v>
      </c>
      <c r="H864" s="7">
        <f t="shared" si="132"/>
        <v>126.3</v>
      </c>
    </row>
    <row r="865" spans="1:8" s="5" customFormat="1" ht="22.5">
      <c r="A865" s="7">
        <v>592</v>
      </c>
      <c r="B865" s="10" t="s">
        <v>224</v>
      </c>
      <c r="C865" s="10" t="s">
        <v>129</v>
      </c>
      <c r="D865" s="14"/>
      <c r="E865" s="59" t="s">
        <v>70</v>
      </c>
      <c r="F865" s="7">
        <f t="shared" si="132"/>
        <v>735</v>
      </c>
      <c r="G865" s="7">
        <f t="shared" si="132"/>
        <v>770</v>
      </c>
      <c r="H865" s="7">
        <f t="shared" si="132"/>
        <v>126.3</v>
      </c>
    </row>
    <row r="866" spans="1:8" s="5" customFormat="1" ht="12.75">
      <c r="A866" s="7">
        <v>592</v>
      </c>
      <c r="B866" s="10" t="s">
        <v>224</v>
      </c>
      <c r="C866" s="10" t="s">
        <v>130</v>
      </c>
      <c r="D866" s="14"/>
      <c r="E866" s="46" t="s">
        <v>372</v>
      </c>
      <c r="F866" s="7">
        <f t="shared" si="132"/>
        <v>735</v>
      </c>
      <c r="G866" s="7">
        <f t="shared" si="132"/>
        <v>770</v>
      </c>
      <c r="H866" s="7">
        <f t="shared" si="132"/>
        <v>126.3</v>
      </c>
    </row>
    <row r="867" spans="1:8" s="5" customFormat="1" ht="22.5">
      <c r="A867" s="7">
        <v>592</v>
      </c>
      <c r="B867" s="10" t="s">
        <v>224</v>
      </c>
      <c r="C867" s="10" t="s">
        <v>559</v>
      </c>
      <c r="D867" s="14"/>
      <c r="E867" s="46" t="s">
        <v>565</v>
      </c>
      <c r="F867" s="7">
        <f t="shared" si="132"/>
        <v>735</v>
      </c>
      <c r="G867" s="7">
        <f t="shared" si="132"/>
        <v>770</v>
      </c>
      <c r="H867" s="7">
        <f t="shared" si="132"/>
        <v>126.3</v>
      </c>
    </row>
    <row r="868" spans="1:8" s="5" customFormat="1" ht="22.5">
      <c r="A868" s="7">
        <v>592</v>
      </c>
      <c r="B868" s="10" t="s">
        <v>224</v>
      </c>
      <c r="C868" s="10" t="s">
        <v>567</v>
      </c>
      <c r="D868" s="14"/>
      <c r="E868" s="46" t="s">
        <v>566</v>
      </c>
      <c r="F868" s="7">
        <f t="shared" si="132"/>
        <v>735</v>
      </c>
      <c r="G868" s="7">
        <f t="shared" si="132"/>
        <v>770</v>
      </c>
      <c r="H868" s="7">
        <f t="shared" si="132"/>
        <v>126.3</v>
      </c>
    </row>
    <row r="869" spans="1:8" s="5" customFormat="1" ht="12.75">
      <c r="A869" s="7">
        <v>592</v>
      </c>
      <c r="B869" s="10" t="s">
        <v>224</v>
      </c>
      <c r="C869" s="10" t="s">
        <v>567</v>
      </c>
      <c r="D869" s="7">
        <v>700</v>
      </c>
      <c r="E869" s="46" t="s">
        <v>620</v>
      </c>
      <c r="F869" s="7">
        <f t="shared" si="132"/>
        <v>735</v>
      </c>
      <c r="G869" s="7">
        <f t="shared" si="132"/>
        <v>770</v>
      </c>
      <c r="H869" s="7">
        <f t="shared" si="132"/>
        <v>126.3</v>
      </c>
    </row>
    <row r="870" spans="1:8" ht="12.75">
      <c r="A870" s="7">
        <v>592</v>
      </c>
      <c r="B870" s="10" t="s">
        <v>224</v>
      </c>
      <c r="C870" s="10" t="s">
        <v>567</v>
      </c>
      <c r="D870" s="10" t="s">
        <v>260</v>
      </c>
      <c r="E870" s="46" t="s">
        <v>261</v>
      </c>
      <c r="F870" s="6">
        <f>925-190</f>
        <v>735</v>
      </c>
      <c r="G870" s="108">
        <v>770</v>
      </c>
      <c r="H870" s="103">
        <v>126.3</v>
      </c>
    </row>
    <row r="871" spans="1:8" ht="22.5">
      <c r="A871" s="14">
        <v>592</v>
      </c>
      <c r="B871" s="14">
        <v>1400</v>
      </c>
      <c r="C871" s="10"/>
      <c r="D871" s="14"/>
      <c r="E871" s="44" t="s">
        <v>228</v>
      </c>
      <c r="F871" s="14">
        <f>F872</f>
        <v>1923.576</v>
      </c>
      <c r="G871" s="14">
        <f>G872</f>
        <v>0</v>
      </c>
      <c r="H871" s="14">
        <f>H872</f>
        <v>0</v>
      </c>
    </row>
    <row r="872" spans="1:8" ht="12.75">
      <c r="A872" s="22">
        <v>592</v>
      </c>
      <c r="B872" s="22">
        <v>1403</v>
      </c>
      <c r="C872" s="10"/>
      <c r="D872" s="30"/>
      <c r="E872" s="44" t="s">
        <v>304</v>
      </c>
      <c r="F872" s="80">
        <f aca="true" t="shared" si="133" ref="F872:H878">F873</f>
        <v>1923.576</v>
      </c>
      <c r="G872" s="80">
        <f t="shared" si="133"/>
        <v>0</v>
      </c>
      <c r="H872" s="80">
        <f t="shared" si="133"/>
        <v>0</v>
      </c>
    </row>
    <row r="873" spans="1:8" s="5" customFormat="1" ht="22.5">
      <c r="A873" s="17">
        <v>592</v>
      </c>
      <c r="B873" s="17">
        <v>1403</v>
      </c>
      <c r="C873" s="10" t="s">
        <v>345</v>
      </c>
      <c r="D873" s="29"/>
      <c r="E873" s="46" t="s">
        <v>346</v>
      </c>
      <c r="F873" s="81">
        <f t="shared" si="133"/>
        <v>1923.576</v>
      </c>
      <c r="G873" s="81">
        <f t="shared" si="133"/>
        <v>0</v>
      </c>
      <c r="H873" s="81">
        <f t="shared" si="133"/>
        <v>0</v>
      </c>
    </row>
    <row r="874" spans="1:8" s="8" customFormat="1" ht="22.5">
      <c r="A874" s="17">
        <v>592</v>
      </c>
      <c r="B874" s="17">
        <v>1403</v>
      </c>
      <c r="C874" s="10" t="s">
        <v>131</v>
      </c>
      <c r="D874" s="29"/>
      <c r="E874" s="59" t="s">
        <v>47</v>
      </c>
      <c r="F874" s="81">
        <f t="shared" si="133"/>
        <v>1923.576</v>
      </c>
      <c r="G874" s="81">
        <f t="shared" si="133"/>
        <v>0</v>
      </c>
      <c r="H874" s="81">
        <f t="shared" si="133"/>
        <v>0</v>
      </c>
    </row>
    <row r="875" spans="1:8" s="8" customFormat="1" ht="22.5">
      <c r="A875" s="17">
        <v>592</v>
      </c>
      <c r="B875" s="17">
        <v>1403</v>
      </c>
      <c r="C875" s="10" t="s">
        <v>675</v>
      </c>
      <c r="D875" s="29"/>
      <c r="E875" s="46" t="s">
        <v>676</v>
      </c>
      <c r="F875" s="81">
        <f>F876+F880</f>
        <v>1923.576</v>
      </c>
      <c r="G875" s="81">
        <f t="shared" si="133"/>
        <v>0</v>
      </c>
      <c r="H875" s="81">
        <f t="shared" si="133"/>
        <v>0</v>
      </c>
    </row>
    <row r="876" spans="1:8" s="62" customFormat="1" ht="1.5" customHeight="1">
      <c r="A876" s="17">
        <v>592</v>
      </c>
      <c r="B876" s="17">
        <v>1403</v>
      </c>
      <c r="C876" s="10" t="s">
        <v>675</v>
      </c>
      <c r="D876" s="29"/>
      <c r="E876" s="46" t="s">
        <v>568</v>
      </c>
      <c r="F876" s="81">
        <f>F878</f>
        <v>1649.4</v>
      </c>
      <c r="G876" s="81">
        <f>G878</f>
        <v>0</v>
      </c>
      <c r="H876" s="81">
        <f>H878</f>
        <v>0</v>
      </c>
    </row>
    <row r="877" spans="1:8" s="8" customFormat="1" ht="22.5">
      <c r="A877" s="17">
        <v>592</v>
      </c>
      <c r="B877" s="17">
        <v>1403</v>
      </c>
      <c r="C877" s="10" t="s">
        <v>307</v>
      </c>
      <c r="D877" s="29"/>
      <c r="E877" s="46" t="s">
        <v>234</v>
      </c>
      <c r="F877" s="81">
        <f>F878</f>
        <v>1649.4</v>
      </c>
      <c r="G877" s="81">
        <f>G878</f>
        <v>0</v>
      </c>
      <c r="H877" s="81">
        <f>H878</f>
        <v>0</v>
      </c>
    </row>
    <row r="878" spans="1:8" s="8" customFormat="1" ht="12.75">
      <c r="A878" s="17">
        <v>592</v>
      </c>
      <c r="B878" s="17">
        <v>1403</v>
      </c>
      <c r="C878" s="10" t="s">
        <v>307</v>
      </c>
      <c r="D878" s="29" t="s">
        <v>132</v>
      </c>
      <c r="E878" s="46" t="s">
        <v>133</v>
      </c>
      <c r="F878" s="81">
        <f t="shared" si="133"/>
        <v>1649.4</v>
      </c>
      <c r="G878" s="81">
        <f t="shared" si="133"/>
        <v>0</v>
      </c>
      <c r="H878" s="81">
        <f t="shared" si="133"/>
        <v>0</v>
      </c>
    </row>
    <row r="879" spans="1:8" s="8" customFormat="1" ht="12.75">
      <c r="A879" s="17">
        <v>592</v>
      </c>
      <c r="B879" s="17">
        <v>1403</v>
      </c>
      <c r="C879" s="10" t="s">
        <v>307</v>
      </c>
      <c r="D879" s="29" t="s">
        <v>305</v>
      </c>
      <c r="E879" s="46" t="s">
        <v>306</v>
      </c>
      <c r="F879" s="81">
        <f>1415+234.4</f>
        <v>1649.4</v>
      </c>
      <c r="G879" s="81">
        <v>0</v>
      </c>
      <c r="H879" s="81">
        <v>0</v>
      </c>
    </row>
    <row r="880" spans="1:8" ht="12.75">
      <c r="A880" s="167">
        <v>592</v>
      </c>
      <c r="B880" s="167">
        <v>1403</v>
      </c>
      <c r="C880" s="168" t="s">
        <v>369</v>
      </c>
      <c r="D880" s="29"/>
      <c r="E880" s="46" t="s">
        <v>203</v>
      </c>
      <c r="F880" s="167">
        <f aca="true" t="shared" si="134" ref="F880:H881">F881</f>
        <v>274.176</v>
      </c>
      <c r="G880" s="167">
        <f t="shared" si="134"/>
        <v>0</v>
      </c>
      <c r="H880" s="167">
        <f t="shared" si="134"/>
        <v>0</v>
      </c>
    </row>
    <row r="881" spans="1:8" ht="12.75">
      <c r="A881" s="167">
        <v>592</v>
      </c>
      <c r="B881" s="167">
        <v>1403</v>
      </c>
      <c r="C881" s="168" t="s">
        <v>369</v>
      </c>
      <c r="D881" s="29" t="s">
        <v>132</v>
      </c>
      <c r="E881" s="46" t="s">
        <v>133</v>
      </c>
      <c r="F881" s="167">
        <f t="shared" si="134"/>
        <v>274.176</v>
      </c>
      <c r="G881" s="167">
        <f t="shared" si="134"/>
        <v>0</v>
      </c>
      <c r="H881" s="167">
        <f t="shared" si="134"/>
        <v>0</v>
      </c>
    </row>
    <row r="882" spans="1:9" ht="12.75">
      <c r="A882" s="167">
        <v>592</v>
      </c>
      <c r="B882" s="167">
        <v>1403</v>
      </c>
      <c r="C882" s="168" t="s">
        <v>369</v>
      </c>
      <c r="D882" s="29" t="s">
        <v>305</v>
      </c>
      <c r="E882" s="46" t="s">
        <v>306</v>
      </c>
      <c r="F882" s="169">
        <f>74.176+200</f>
        <v>274.176</v>
      </c>
      <c r="G882" s="101">
        <v>0</v>
      </c>
      <c r="H882" s="101">
        <v>0</v>
      </c>
      <c r="I882">
        <v>200</v>
      </c>
    </row>
  </sheetData>
  <sheetProtection/>
  <mergeCells count="11">
    <mergeCell ref="G1:H4"/>
    <mergeCell ref="D9:D11"/>
    <mergeCell ref="F9:H9"/>
    <mergeCell ref="G10:H10"/>
    <mergeCell ref="E9:E11"/>
    <mergeCell ref="E6:F6"/>
    <mergeCell ref="A7:F8"/>
    <mergeCell ref="F10:F11"/>
    <mergeCell ref="A9:A11"/>
    <mergeCell ref="B9:B11"/>
    <mergeCell ref="C9:C11"/>
  </mergeCells>
  <printOptions/>
  <pageMargins left="0.7874015748031497" right="0.3937007874015748" top="0.3937007874015748" bottom="0.3937007874015748" header="0.5118110236220472" footer="0.5118110236220472"/>
  <pageSetup fitToHeight="59" horizontalDpi="600" verticalDpi="600" orientation="portrait" paperSize="9" scale="70" r:id="rId1"/>
  <rowBreaks count="1" manualBreakCount="1">
    <brk id="8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4"/>
  <sheetViews>
    <sheetView zoomScale="120" zoomScaleNormal="120" zoomScaleSheetLayoutView="120" zoomScalePageLayoutView="0" workbookViewId="0" topLeftCell="A1">
      <selection activeCell="D17" sqref="D17"/>
    </sheetView>
  </sheetViews>
  <sheetFormatPr defaultColWidth="9.00390625" defaultRowHeight="12.75"/>
  <cols>
    <col min="1" max="1" width="5.375" style="56" customWidth="1"/>
    <col min="2" max="2" width="8.00390625" style="32" customWidth="1"/>
    <col min="3" max="3" width="5.00390625" style="32" customWidth="1"/>
    <col min="4" max="4" width="59.875" style="32" customWidth="1"/>
    <col min="5" max="5" width="15.75390625" style="32" customWidth="1"/>
    <col min="6" max="6" width="13.375" style="0" customWidth="1"/>
    <col min="7" max="7" width="12.875" style="0" customWidth="1"/>
  </cols>
  <sheetData>
    <row r="1" spans="1:7" ht="25.5" customHeight="1">
      <c r="A1" s="40"/>
      <c r="B1" s="41"/>
      <c r="C1" s="41"/>
      <c r="D1" s="98"/>
      <c r="E1" s="98"/>
      <c r="F1" s="185" t="s">
        <v>75</v>
      </c>
      <c r="G1" s="185"/>
    </row>
    <row r="2" spans="1:10" ht="23.25" customHeight="1">
      <c r="A2" s="40"/>
      <c r="B2" s="41"/>
      <c r="C2" s="41"/>
      <c r="D2" s="97"/>
      <c r="E2" s="99"/>
      <c r="F2" s="185"/>
      <c r="G2" s="185"/>
      <c r="H2" s="1"/>
      <c r="I2" s="1"/>
      <c r="J2" s="1"/>
    </row>
    <row r="3" spans="1:10" ht="30.75" customHeight="1">
      <c r="A3" s="40"/>
      <c r="B3" s="41"/>
      <c r="C3" s="41"/>
      <c r="D3" s="97"/>
      <c r="E3" s="97"/>
      <c r="F3" s="185"/>
      <c r="G3" s="185"/>
      <c r="H3" s="1"/>
      <c r="I3" s="1"/>
      <c r="J3" s="1"/>
    </row>
    <row r="4" spans="1:10" ht="33" customHeight="1">
      <c r="A4" s="40"/>
      <c r="B4" s="41"/>
      <c r="C4" s="41"/>
      <c r="D4" s="97"/>
      <c r="E4" s="97"/>
      <c r="F4" s="185"/>
      <c r="G4" s="185"/>
      <c r="H4" s="2"/>
      <c r="I4" s="2"/>
      <c r="J4" s="2"/>
    </row>
    <row r="5" spans="1:10" ht="12.75">
      <c r="A5" s="40"/>
      <c r="B5" s="41"/>
      <c r="C5" s="41"/>
      <c r="D5" s="97"/>
      <c r="E5" s="97"/>
      <c r="F5" s="2"/>
      <c r="G5" s="2"/>
      <c r="H5" s="2"/>
      <c r="I5" s="2"/>
      <c r="J5" s="2"/>
    </row>
    <row r="6" spans="1:10" ht="18" customHeight="1">
      <c r="A6" s="40"/>
      <c r="B6" s="40"/>
      <c r="C6" s="40"/>
      <c r="D6" s="40"/>
      <c r="E6" s="40"/>
      <c r="F6" s="2"/>
      <c r="G6" s="2"/>
      <c r="H6" s="2"/>
      <c r="I6" s="2"/>
      <c r="J6" s="2"/>
    </row>
    <row r="7" spans="1:10" ht="11.25" customHeight="1">
      <c r="A7" s="181" t="s">
        <v>363</v>
      </c>
      <c r="B7" s="181"/>
      <c r="C7" s="181"/>
      <c r="D7" s="181"/>
      <c r="E7" s="181"/>
      <c r="F7" s="203"/>
      <c r="G7" s="203"/>
      <c r="H7" s="2"/>
      <c r="I7" s="2"/>
      <c r="J7" s="2"/>
    </row>
    <row r="8" spans="1:7" ht="25.5" customHeight="1">
      <c r="A8" s="204"/>
      <c r="B8" s="204"/>
      <c r="C8" s="204"/>
      <c r="D8" s="204"/>
      <c r="E8" s="204"/>
      <c r="F8" s="205"/>
      <c r="G8" s="205"/>
    </row>
    <row r="9" spans="1:7" ht="12.75">
      <c r="A9" s="197" t="s">
        <v>141</v>
      </c>
      <c r="B9" s="197" t="s">
        <v>142</v>
      </c>
      <c r="C9" s="197" t="s">
        <v>143</v>
      </c>
      <c r="D9" s="197" t="s">
        <v>144</v>
      </c>
      <c r="E9" s="201" t="s">
        <v>145</v>
      </c>
      <c r="F9" s="178"/>
      <c r="G9" s="178"/>
    </row>
    <row r="10" spans="1:7" ht="12.75">
      <c r="A10" s="202"/>
      <c r="B10" s="198"/>
      <c r="C10" s="198"/>
      <c r="D10" s="198"/>
      <c r="E10" s="195" t="s">
        <v>360</v>
      </c>
      <c r="F10" s="179" t="s">
        <v>359</v>
      </c>
      <c r="G10" s="179"/>
    </row>
    <row r="11" spans="1:7" ht="12.75">
      <c r="A11" s="202"/>
      <c r="B11" s="198"/>
      <c r="C11" s="198"/>
      <c r="D11" s="198"/>
      <c r="E11" s="196"/>
      <c r="F11" s="106" t="s">
        <v>361</v>
      </c>
      <c r="G11" s="100" t="s">
        <v>362</v>
      </c>
    </row>
    <row r="12" spans="1:7" ht="12.75">
      <c r="A12" s="24"/>
      <c r="B12" s="24"/>
      <c r="C12" s="24"/>
      <c r="D12" s="25" t="s">
        <v>202</v>
      </c>
      <c r="E12" s="39">
        <f>E13+E225+E278+E355+E573+E684+E778+E797+E813+E822</f>
        <v>335852.50448000006</v>
      </c>
      <c r="F12" s="39">
        <f>F13+F225+F278+F355+F573+F684+F778+F797+F813+F822</f>
        <v>254740.7</v>
      </c>
      <c r="G12" s="39">
        <f>G13+G225+G278+G355+G573+G684+G778+G797+G813+G822</f>
        <v>245163.79999999996</v>
      </c>
    </row>
    <row r="13" spans="1:7" ht="12.75">
      <c r="A13" s="51" t="s">
        <v>148</v>
      </c>
      <c r="B13" s="26"/>
      <c r="C13" s="26"/>
      <c r="D13" s="20" t="s">
        <v>157</v>
      </c>
      <c r="E13" s="31">
        <f>E14+E29+E36+E80+E110+E117+E73</f>
        <v>43823.922479999994</v>
      </c>
      <c r="F13" s="31">
        <f>F14+F29+F36+F80+F110+F117+F73</f>
        <v>38301.9</v>
      </c>
      <c r="G13" s="31">
        <f>G14+G29+G36+G80+G110+G117+G73</f>
        <v>34693.7</v>
      </c>
    </row>
    <row r="14" spans="1:7" ht="22.5">
      <c r="A14" s="82" t="s">
        <v>146</v>
      </c>
      <c r="B14" s="74"/>
      <c r="C14" s="74"/>
      <c r="D14" s="83" t="s">
        <v>205</v>
      </c>
      <c r="E14" s="84">
        <f>E15</f>
        <v>1157.9999999999998</v>
      </c>
      <c r="F14" s="84">
        <f aca="true" t="shared" si="0" ref="F14:G16">F15</f>
        <v>1250</v>
      </c>
      <c r="G14" s="84">
        <f t="shared" si="0"/>
        <v>1100</v>
      </c>
    </row>
    <row r="15" spans="1:7" ht="12.75">
      <c r="A15" s="82" t="s">
        <v>146</v>
      </c>
      <c r="B15" s="73" t="s">
        <v>324</v>
      </c>
      <c r="C15" s="74"/>
      <c r="D15" s="47" t="s">
        <v>325</v>
      </c>
      <c r="E15" s="7">
        <f>E16</f>
        <v>1157.9999999999998</v>
      </c>
      <c r="F15" s="7">
        <f t="shared" si="0"/>
        <v>1250</v>
      </c>
      <c r="G15" s="7">
        <f t="shared" si="0"/>
        <v>1100</v>
      </c>
    </row>
    <row r="16" spans="1:7" ht="22.5">
      <c r="A16" s="82" t="s">
        <v>146</v>
      </c>
      <c r="B16" s="73" t="s">
        <v>348</v>
      </c>
      <c r="C16" s="74"/>
      <c r="D16" s="47" t="s">
        <v>349</v>
      </c>
      <c r="E16" s="15">
        <f>E17</f>
        <v>1157.9999999999998</v>
      </c>
      <c r="F16" s="15">
        <f t="shared" si="0"/>
        <v>1250</v>
      </c>
      <c r="G16" s="15">
        <f t="shared" si="0"/>
        <v>1100</v>
      </c>
    </row>
    <row r="17" spans="1:7" ht="12.75">
      <c r="A17" s="53" t="s">
        <v>146</v>
      </c>
      <c r="B17" s="73" t="s">
        <v>350</v>
      </c>
      <c r="C17" s="10"/>
      <c r="D17" s="46" t="s">
        <v>351</v>
      </c>
      <c r="E17" s="15">
        <f>E18+E22+E25</f>
        <v>1157.9999999999998</v>
      </c>
      <c r="F17" s="15">
        <f>F18+F22+F25</f>
        <v>1250</v>
      </c>
      <c r="G17" s="15">
        <f>G18+G22+G25</f>
        <v>1100</v>
      </c>
    </row>
    <row r="18" spans="1:7" ht="33.75">
      <c r="A18" s="54" t="s">
        <v>146</v>
      </c>
      <c r="B18" s="26" t="s">
        <v>350</v>
      </c>
      <c r="C18" s="10" t="s">
        <v>272</v>
      </c>
      <c r="D18" s="46" t="s">
        <v>273</v>
      </c>
      <c r="E18" s="15">
        <f>E19</f>
        <v>1149.7459999999999</v>
      </c>
      <c r="F18" s="15">
        <f>F19</f>
        <v>1200</v>
      </c>
      <c r="G18" s="15">
        <f>G19</f>
        <v>1050</v>
      </c>
    </row>
    <row r="19" spans="1:7" ht="12.75">
      <c r="A19" s="85" t="s">
        <v>146</v>
      </c>
      <c r="B19" s="73" t="s">
        <v>350</v>
      </c>
      <c r="C19" s="10" t="s">
        <v>294</v>
      </c>
      <c r="D19" s="46" t="s">
        <v>295</v>
      </c>
      <c r="E19" s="15">
        <f>E20+E21</f>
        <v>1149.7459999999999</v>
      </c>
      <c r="F19" s="15">
        <f>F20+F21</f>
        <v>1200</v>
      </c>
      <c r="G19" s="15">
        <f>G20+G21</f>
        <v>1050</v>
      </c>
    </row>
    <row r="20" spans="1:7" ht="22.5">
      <c r="A20" s="53" t="s">
        <v>146</v>
      </c>
      <c r="B20" s="26" t="s">
        <v>350</v>
      </c>
      <c r="C20" s="10" t="s">
        <v>296</v>
      </c>
      <c r="D20" s="46" t="s">
        <v>608</v>
      </c>
      <c r="E20" s="15">
        <f>'Прил.№4'!F21</f>
        <v>1149.7459999999999</v>
      </c>
      <c r="F20" s="15">
        <f>'Прил.№4'!G21</f>
        <v>1160.8</v>
      </c>
      <c r="G20" s="15">
        <f>'Прил.№4'!H21</f>
        <v>1010.8</v>
      </c>
    </row>
    <row r="21" spans="1:7" ht="22.5">
      <c r="A21" s="53" t="s">
        <v>146</v>
      </c>
      <c r="B21" s="73" t="s">
        <v>350</v>
      </c>
      <c r="C21" s="10" t="s">
        <v>297</v>
      </c>
      <c r="D21" s="46" t="s">
        <v>609</v>
      </c>
      <c r="E21" s="15">
        <f>'Прил.№4'!F22</f>
        <v>0</v>
      </c>
      <c r="F21" s="15">
        <f>'Прил.№4'!G22</f>
        <v>39.2</v>
      </c>
      <c r="G21" s="15">
        <f>'Прил.№4'!H22</f>
        <v>39.2</v>
      </c>
    </row>
    <row r="22" spans="1:7" ht="22.5">
      <c r="A22" s="54" t="s">
        <v>146</v>
      </c>
      <c r="B22" s="26" t="s">
        <v>350</v>
      </c>
      <c r="C22" s="10" t="s">
        <v>279</v>
      </c>
      <c r="D22" s="46" t="s">
        <v>292</v>
      </c>
      <c r="E22" s="15">
        <f aca="true" t="shared" si="1" ref="E22:G23">E23</f>
        <v>6</v>
      </c>
      <c r="F22" s="15">
        <f t="shared" si="1"/>
        <v>41.5</v>
      </c>
      <c r="G22" s="15">
        <f t="shared" si="1"/>
        <v>41.5</v>
      </c>
    </row>
    <row r="23" spans="1:7" ht="22.5">
      <c r="A23" s="54" t="s">
        <v>146</v>
      </c>
      <c r="B23" s="73" t="s">
        <v>350</v>
      </c>
      <c r="C23" s="10" t="s">
        <v>278</v>
      </c>
      <c r="D23" s="46" t="s">
        <v>293</v>
      </c>
      <c r="E23" s="15">
        <f t="shared" si="1"/>
        <v>6</v>
      </c>
      <c r="F23" s="15">
        <f t="shared" si="1"/>
        <v>41.5</v>
      </c>
      <c r="G23" s="15">
        <f t="shared" si="1"/>
        <v>41.5</v>
      </c>
    </row>
    <row r="24" spans="1:7" ht="22.5">
      <c r="A24" s="54" t="s">
        <v>146</v>
      </c>
      <c r="B24" s="73" t="s">
        <v>350</v>
      </c>
      <c r="C24" s="10" t="s">
        <v>244</v>
      </c>
      <c r="D24" s="46" t="s">
        <v>610</v>
      </c>
      <c r="E24" s="15">
        <f>'Прил.№4'!F25</f>
        <v>6</v>
      </c>
      <c r="F24" s="15">
        <f>'Прил.№4'!G25</f>
        <v>41.5</v>
      </c>
      <c r="G24" s="15">
        <f>'Прил.№4'!H25</f>
        <v>41.5</v>
      </c>
    </row>
    <row r="25" spans="1:7" ht="12.75">
      <c r="A25" s="54" t="s">
        <v>146</v>
      </c>
      <c r="B25" s="27" t="s">
        <v>350</v>
      </c>
      <c r="C25" s="10" t="s">
        <v>311</v>
      </c>
      <c r="D25" s="45" t="s">
        <v>312</v>
      </c>
      <c r="E25" s="15">
        <f>E26</f>
        <v>2.254</v>
      </c>
      <c r="F25" s="15">
        <f>F26</f>
        <v>8.5</v>
      </c>
      <c r="G25" s="15">
        <f>G26</f>
        <v>8.5</v>
      </c>
    </row>
    <row r="26" spans="1:7" ht="12.75">
      <c r="A26" s="54" t="s">
        <v>146</v>
      </c>
      <c r="B26" s="27" t="s">
        <v>350</v>
      </c>
      <c r="C26" s="10" t="s">
        <v>313</v>
      </c>
      <c r="D26" s="45" t="s">
        <v>314</v>
      </c>
      <c r="E26" s="15">
        <f>E27+E28</f>
        <v>2.254</v>
      </c>
      <c r="F26" s="15">
        <f>F27+F28</f>
        <v>8.5</v>
      </c>
      <c r="G26" s="15">
        <f>G27+G28</f>
        <v>8.5</v>
      </c>
    </row>
    <row r="27" spans="1:7" ht="12.75">
      <c r="A27" s="54" t="s">
        <v>146</v>
      </c>
      <c r="B27" s="27" t="s">
        <v>350</v>
      </c>
      <c r="C27" s="10" t="s">
        <v>258</v>
      </c>
      <c r="D27" s="45" t="s">
        <v>611</v>
      </c>
      <c r="E27" s="15">
        <f>'Прил.№4'!F28</f>
        <v>0</v>
      </c>
      <c r="F27" s="15">
        <f>'Прил.№4'!G28</f>
        <v>8.5</v>
      </c>
      <c r="G27" s="15">
        <f>'Прил.№4'!H28</f>
        <v>8.5</v>
      </c>
    </row>
    <row r="28" spans="1:7" ht="12.75">
      <c r="A28" s="54" t="s">
        <v>146</v>
      </c>
      <c r="B28" s="27" t="s">
        <v>350</v>
      </c>
      <c r="C28" s="27" t="s">
        <v>10</v>
      </c>
      <c r="D28" s="45" t="s">
        <v>11</v>
      </c>
      <c r="E28" s="15">
        <f>'Прил.№4'!F29</f>
        <v>2.254</v>
      </c>
      <c r="F28" s="15">
        <f>'Прил.№4'!G29</f>
        <v>0</v>
      </c>
      <c r="G28" s="15">
        <f>'Прил.№4'!H29</f>
        <v>0</v>
      </c>
    </row>
    <row r="29" spans="1:7" ht="33.75">
      <c r="A29" s="82" t="s">
        <v>149</v>
      </c>
      <c r="B29" s="73"/>
      <c r="C29" s="73"/>
      <c r="D29" s="83" t="s">
        <v>207</v>
      </c>
      <c r="E29" s="86">
        <f aca="true" t="shared" si="2" ref="E29:G34">E30</f>
        <v>150.82548</v>
      </c>
      <c r="F29" s="86">
        <f t="shared" si="2"/>
        <v>281</v>
      </c>
      <c r="G29" s="86">
        <f t="shared" si="2"/>
        <v>281</v>
      </c>
    </row>
    <row r="30" spans="1:7" ht="12.75">
      <c r="A30" s="54" t="s">
        <v>149</v>
      </c>
      <c r="B30" s="27" t="s">
        <v>324</v>
      </c>
      <c r="C30" s="27"/>
      <c r="D30" s="47" t="s">
        <v>325</v>
      </c>
      <c r="E30" s="7">
        <f t="shared" si="2"/>
        <v>150.82548</v>
      </c>
      <c r="F30" s="7">
        <f t="shared" si="2"/>
        <v>281</v>
      </c>
      <c r="G30" s="7">
        <f t="shared" si="2"/>
        <v>281</v>
      </c>
    </row>
    <row r="31" spans="1:7" ht="22.5">
      <c r="A31" s="82" t="s">
        <v>149</v>
      </c>
      <c r="B31" s="73" t="s">
        <v>348</v>
      </c>
      <c r="C31" s="74"/>
      <c r="D31" s="47" t="s">
        <v>349</v>
      </c>
      <c r="E31" s="15">
        <f t="shared" si="2"/>
        <v>150.82548</v>
      </c>
      <c r="F31" s="15">
        <f t="shared" si="2"/>
        <v>281</v>
      </c>
      <c r="G31" s="15">
        <f t="shared" si="2"/>
        <v>281</v>
      </c>
    </row>
    <row r="32" spans="1:7" ht="22.5">
      <c r="A32" s="53" t="s">
        <v>149</v>
      </c>
      <c r="B32" s="10" t="s">
        <v>352</v>
      </c>
      <c r="C32" s="10"/>
      <c r="D32" s="46" t="s">
        <v>353</v>
      </c>
      <c r="E32" s="6">
        <f t="shared" si="2"/>
        <v>150.82548</v>
      </c>
      <c r="F32" s="6">
        <f t="shared" si="2"/>
        <v>281</v>
      </c>
      <c r="G32" s="6">
        <f t="shared" si="2"/>
        <v>281</v>
      </c>
    </row>
    <row r="33" spans="1:7" ht="33.75">
      <c r="A33" s="54" t="s">
        <v>149</v>
      </c>
      <c r="B33" s="27" t="s">
        <v>352</v>
      </c>
      <c r="C33" s="10" t="s">
        <v>272</v>
      </c>
      <c r="D33" s="46" t="s">
        <v>273</v>
      </c>
      <c r="E33" s="6">
        <f t="shared" si="2"/>
        <v>150.82548</v>
      </c>
      <c r="F33" s="6">
        <f t="shared" si="2"/>
        <v>281</v>
      </c>
      <c r="G33" s="6">
        <f t="shared" si="2"/>
        <v>281</v>
      </c>
    </row>
    <row r="34" spans="1:7" ht="12.75">
      <c r="A34" s="54" t="s">
        <v>149</v>
      </c>
      <c r="B34" s="10" t="s">
        <v>352</v>
      </c>
      <c r="C34" s="10" t="s">
        <v>294</v>
      </c>
      <c r="D34" s="46" t="s">
        <v>295</v>
      </c>
      <c r="E34" s="6">
        <f t="shared" si="2"/>
        <v>150.82548</v>
      </c>
      <c r="F34" s="6">
        <f t="shared" si="2"/>
        <v>281</v>
      </c>
      <c r="G34" s="6">
        <f t="shared" si="2"/>
        <v>281</v>
      </c>
    </row>
    <row r="35" spans="1:7" ht="12.75">
      <c r="A35" s="54" t="s">
        <v>149</v>
      </c>
      <c r="B35" s="27" t="s">
        <v>352</v>
      </c>
      <c r="C35" s="10" t="s">
        <v>297</v>
      </c>
      <c r="D35" s="46" t="s">
        <v>308</v>
      </c>
      <c r="E35" s="19">
        <f>'Прил.№4'!F36</f>
        <v>150.82548</v>
      </c>
      <c r="F35" s="19">
        <f>'Прил.№4'!G36</f>
        <v>281</v>
      </c>
      <c r="G35" s="19">
        <f>'Прил.№4'!H36</f>
        <v>281</v>
      </c>
    </row>
    <row r="36" spans="1:7" ht="33.75">
      <c r="A36" s="82" t="s">
        <v>150</v>
      </c>
      <c r="B36" s="73"/>
      <c r="C36" s="73"/>
      <c r="D36" s="83" t="s">
        <v>158</v>
      </c>
      <c r="E36" s="86">
        <f>E37</f>
        <v>20080.574999999993</v>
      </c>
      <c r="F36" s="86">
        <f aca="true" t="shared" si="3" ref="F36:G38">F37</f>
        <v>21070.1</v>
      </c>
      <c r="G36" s="86">
        <f t="shared" si="3"/>
        <v>18016.499999999996</v>
      </c>
    </row>
    <row r="37" spans="1:7" ht="22.5">
      <c r="A37" s="53" t="s">
        <v>150</v>
      </c>
      <c r="B37" s="10" t="s">
        <v>326</v>
      </c>
      <c r="C37" s="10"/>
      <c r="D37" s="46" t="s">
        <v>327</v>
      </c>
      <c r="E37" s="7">
        <f>E38</f>
        <v>20080.574999999993</v>
      </c>
      <c r="F37" s="7">
        <f t="shared" si="3"/>
        <v>21070.1</v>
      </c>
      <c r="G37" s="7">
        <f t="shared" si="3"/>
        <v>18016.499999999996</v>
      </c>
    </row>
    <row r="38" spans="1:7" ht="12.75">
      <c r="A38" s="53" t="s">
        <v>150</v>
      </c>
      <c r="B38" s="10" t="s">
        <v>354</v>
      </c>
      <c r="C38" s="10"/>
      <c r="D38" s="59" t="s">
        <v>355</v>
      </c>
      <c r="E38" s="7">
        <f>E39</f>
        <v>20080.574999999993</v>
      </c>
      <c r="F38" s="7">
        <f t="shared" si="3"/>
        <v>21070.1</v>
      </c>
      <c r="G38" s="7">
        <f t="shared" si="3"/>
        <v>18016.499999999996</v>
      </c>
    </row>
    <row r="39" spans="1:7" ht="12.75">
      <c r="A39" s="53" t="s">
        <v>150</v>
      </c>
      <c r="B39" s="10" t="s">
        <v>356</v>
      </c>
      <c r="C39" s="10"/>
      <c r="D39" s="46" t="s">
        <v>357</v>
      </c>
      <c r="E39" s="7">
        <f>E40+E54+E59+E64</f>
        <v>20080.574999999993</v>
      </c>
      <c r="F39" s="7">
        <f>F40+F54+F59+F64</f>
        <v>21070.1</v>
      </c>
      <c r="G39" s="7">
        <f>G40+G54+G59+G64</f>
        <v>18016.499999999996</v>
      </c>
    </row>
    <row r="40" spans="1:7" ht="22.5">
      <c r="A40" s="53" t="s">
        <v>150</v>
      </c>
      <c r="B40" s="10" t="s">
        <v>358</v>
      </c>
      <c r="C40" s="10"/>
      <c r="D40" s="59" t="s">
        <v>391</v>
      </c>
      <c r="E40" s="7">
        <f>E41+E45+E48</f>
        <v>17934.574999999997</v>
      </c>
      <c r="F40" s="7">
        <f>F41+F45+F48</f>
        <v>18700</v>
      </c>
      <c r="G40" s="7">
        <f>G41+G45+G48</f>
        <v>15846.4</v>
      </c>
    </row>
    <row r="41" spans="1:7" ht="33.75">
      <c r="A41" s="53" t="s">
        <v>150</v>
      </c>
      <c r="B41" s="10" t="s">
        <v>358</v>
      </c>
      <c r="C41" s="10" t="s">
        <v>272</v>
      </c>
      <c r="D41" s="46" t="s">
        <v>273</v>
      </c>
      <c r="E41" s="7">
        <f>E42</f>
        <v>14034.4</v>
      </c>
      <c r="F41" s="7">
        <f>F42</f>
        <v>14915.099999999999</v>
      </c>
      <c r="G41" s="7">
        <f>G42</f>
        <v>13411.5</v>
      </c>
    </row>
    <row r="42" spans="1:7" ht="12.75">
      <c r="A42" s="53" t="s">
        <v>150</v>
      </c>
      <c r="B42" s="10" t="s">
        <v>358</v>
      </c>
      <c r="C42" s="10" t="s">
        <v>294</v>
      </c>
      <c r="D42" s="46" t="s">
        <v>295</v>
      </c>
      <c r="E42" s="7">
        <f>E43+E44</f>
        <v>14034.4</v>
      </c>
      <c r="F42" s="7">
        <f>F43+F44</f>
        <v>14915.099999999999</v>
      </c>
      <c r="G42" s="7">
        <f>G43+G44</f>
        <v>13411.5</v>
      </c>
    </row>
    <row r="43" spans="1:7" ht="12.75">
      <c r="A43" s="53" t="s">
        <v>150</v>
      </c>
      <c r="B43" s="10" t="s">
        <v>358</v>
      </c>
      <c r="C43" s="10" t="s">
        <v>296</v>
      </c>
      <c r="D43" s="46" t="s">
        <v>277</v>
      </c>
      <c r="E43" s="7">
        <f>'Прил.№4'!F46</f>
        <v>13511.8</v>
      </c>
      <c r="F43" s="7">
        <f>'Прил.№4'!G46</f>
        <v>14295.099999999999</v>
      </c>
      <c r="G43" s="7">
        <f>'Прил.№4'!H46</f>
        <v>12991.5</v>
      </c>
    </row>
    <row r="44" spans="1:7" ht="22.5">
      <c r="A44" s="53" t="s">
        <v>150</v>
      </c>
      <c r="B44" s="10" t="s">
        <v>358</v>
      </c>
      <c r="C44" s="10" t="s">
        <v>297</v>
      </c>
      <c r="D44" s="46" t="s">
        <v>609</v>
      </c>
      <c r="E44" s="7">
        <f>'Прил.№4'!F47</f>
        <v>522.6</v>
      </c>
      <c r="F44" s="7">
        <f>'Прил.№4'!G47</f>
        <v>620</v>
      </c>
      <c r="G44" s="7">
        <f>'Прил.№4'!H47</f>
        <v>420</v>
      </c>
    </row>
    <row r="45" spans="1:7" ht="22.5">
      <c r="A45" s="53" t="s">
        <v>150</v>
      </c>
      <c r="B45" s="10" t="s">
        <v>358</v>
      </c>
      <c r="C45" s="10" t="s">
        <v>279</v>
      </c>
      <c r="D45" s="46" t="s">
        <v>292</v>
      </c>
      <c r="E45" s="7">
        <f aca="true" t="shared" si="4" ref="E45:G46">E46</f>
        <v>3790.1749999999993</v>
      </c>
      <c r="F45" s="7">
        <f t="shared" si="4"/>
        <v>3774.8999999999996</v>
      </c>
      <c r="G45" s="7">
        <f t="shared" si="4"/>
        <v>2424.8999999999996</v>
      </c>
    </row>
    <row r="46" spans="1:7" ht="22.5">
      <c r="A46" s="53" t="s">
        <v>150</v>
      </c>
      <c r="B46" s="10" t="s">
        <v>358</v>
      </c>
      <c r="C46" s="10" t="s">
        <v>278</v>
      </c>
      <c r="D46" s="46" t="s">
        <v>293</v>
      </c>
      <c r="E46" s="7">
        <f t="shared" si="4"/>
        <v>3790.1749999999993</v>
      </c>
      <c r="F46" s="7">
        <f t="shared" si="4"/>
        <v>3774.8999999999996</v>
      </c>
      <c r="G46" s="7">
        <f t="shared" si="4"/>
        <v>2424.8999999999996</v>
      </c>
    </row>
    <row r="47" spans="1:7" ht="22.5">
      <c r="A47" s="53" t="s">
        <v>150</v>
      </c>
      <c r="B47" s="10" t="s">
        <v>358</v>
      </c>
      <c r="C47" s="10" t="s">
        <v>244</v>
      </c>
      <c r="D47" s="46" t="s">
        <v>610</v>
      </c>
      <c r="E47" s="7">
        <f>'Прил.№4'!F50</f>
        <v>3790.1749999999993</v>
      </c>
      <c r="F47" s="7">
        <f>'Прил.№4'!G50</f>
        <v>3774.8999999999996</v>
      </c>
      <c r="G47" s="7">
        <f>'Прил.№4'!H50</f>
        <v>2424.8999999999996</v>
      </c>
    </row>
    <row r="48" spans="1:7" ht="12.75">
      <c r="A48" s="53" t="s">
        <v>150</v>
      </c>
      <c r="B48" s="10" t="s">
        <v>358</v>
      </c>
      <c r="C48" s="10" t="s">
        <v>311</v>
      </c>
      <c r="D48" s="45" t="s">
        <v>312</v>
      </c>
      <c r="E48" s="7">
        <f>E51+E49</f>
        <v>110</v>
      </c>
      <c r="F48" s="7">
        <f>F51+F49</f>
        <v>10</v>
      </c>
      <c r="G48" s="7">
        <f>G51+G49</f>
        <v>10</v>
      </c>
    </row>
    <row r="49" spans="1:7" ht="12.75">
      <c r="A49" s="53" t="s">
        <v>150</v>
      </c>
      <c r="B49" s="10" t="s">
        <v>358</v>
      </c>
      <c r="C49" s="10" t="s">
        <v>191</v>
      </c>
      <c r="D49" s="45" t="s">
        <v>193</v>
      </c>
      <c r="E49" s="7">
        <f>E50</f>
        <v>8</v>
      </c>
      <c r="F49" s="7">
        <f>F50</f>
        <v>0</v>
      </c>
      <c r="G49" s="7">
        <f>G50</f>
        <v>0</v>
      </c>
    </row>
    <row r="50" spans="1:7" ht="56.25">
      <c r="A50" s="53" t="s">
        <v>150</v>
      </c>
      <c r="B50" s="10" t="s">
        <v>358</v>
      </c>
      <c r="C50" s="10" t="s">
        <v>192</v>
      </c>
      <c r="D50" s="45" t="s">
        <v>198</v>
      </c>
      <c r="E50" s="7">
        <f>'Прил.№4'!F53</f>
        <v>8</v>
      </c>
      <c r="F50" s="7">
        <v>0</v>
      </c>
      <c r="G50" s="7">
        <v>0</v>
      </c>
    </row>
    <row r="51" spans="1:7" ht="12.75">
      <c r="A51" s="53" t="s">
        <v>150</v>
      </c>
      <c r="B51" s="10" t="s">
        <v>358</v>
      </c>
      <c r="C51" s="10" t="s">
        <v>313</v>
      </c>
      <c r="D51" s="45" t="s">
        <v>314</v>
      </c>
      <c r="E51" s="7">
        <f>E52+E53</f>
        <v>102</v>
      </c>
      <c r="F51" s="7">
        <f>F52+F53</f>
        <v>10</v>
      </c>
      <c r="G51" s="7">
        <f>G52+G53</f>
        <v>10</v>
      </c>
    </row>
    <row r="52" spans="1:7" ht="12.75">
      <c r="A52" s="53" t="s">
        <v>150</v>
      </c>
      <c r="B52" s="10" t="s">
        <v>358</v>
      </c>
      <c r="C52" s="10" t="s">
        <v>258</v>
      </c>
      <c r="D52" s="45" t="s">
        <v>611</v>
      </c>
      <c r="E52" s="7">
        <f>'Прил.№4'!F55</f>
        <v>29.5</v>
      </c>
      <c r="F52" s="7">
        <f>'Прил.№4'!G55</f>
        <v>10</v>
      </c>
      <c r="G52" s="7">
        <f>'Прил.№4'!H55</f>
        <v>10</v>
      </c>
    </row>
    <row r="53" spans="1:7" ht="12.75">
      <c r="A53" s="53" t="s">
        <v>150</v>
      </c>
      <c r="B53" s="10" t="s">
        <v>358</v>
      </c>
      <c r="C53" s="10" t="s">
        <v>10</v>
      </c>
      <c r="D53" s="45" t="s">
        <v>11</v>
      </c>
      <c r="E53" s="7">
        <f>'Прил.№4'!F56</f>
        <v>72.5</v>
      </c>
      <c r="F53" s="7">
        <f>'Прил.№4'!G56</f>
        <v>0</v>
      </c>
      <c r="G53" s="7">
        <f>'Прил.№4'!H56</f>
        <v>0</v>
      </c>
    </row>
    <row r="54" spans="1:7" ht="12.75">
      <c r="A54" s="53" t="s">
        <v>150</v>
      </c>
      <c r="B54" s="10" t="s">
        <v>366</v>
      </c>
      <c r="C54" s="10"/>
      <c r="D54" s="57" t="s">
        <v>392</v>
      </c>
      <c r="E54" s="7">
        <f aca="true" t="shared" si="5" ref="E54:G55">E55</f>
        <v>1727.8</v>
      </c>
      <c r="F54" s="7">
        <f t="shared" si="5"/>
        <v>1916.2</v>
      </c>
      <c r="G54" s="7">
        <f t="shared" si="5"/>
        <v>1716.2</v>
      </c>
    </row>
    <row r="55" spans="1:7" ht="33.75">
      <c r="A55" s="53" t="s">
        <v>150</v>
      </c>
      <c r="B55" s="10" t="s">
        <v>366</v>
      </c>
      <c r="C55" s="10" t="s">
        <v>272</v>
      </c>
      <c r="D55" s="46" t="s">
        <v>273</v>
      </c>
      <c r="E55" s="7">
        <f t="shared" si="5"/>
        <v>1727.8</v>
      </c>
      <c r="F55" s="7">
        <f t="shared" si="5"/>
        <v>1916.2</v>
      </c>
      <c r="G55" s="7">
        <f t="shared" si="5"/>
        <v>1716.2</v>
      </c>
    </row>
    <row r="56" spans="1:7" ht="12.75">
      <c r="A56" s="53" t="s">
        <v>150</v>
      </c>
      <c r="B56" s="10" t="s">
        <v>366</v>
      </c>
      <c r="C56" s="10" t="s">
        <v>294</v>
      </c>
      <c r="D56" s="46" t="s">
        <v>295</v>
      </c>
      <c r="E56" s="7">
        <f>E57+E58</f>
        <v>1727.8</v>
      </c>
      <c r="F56" s="7">
        <f>F57+F58</f>
        <v>1916.2</v>
      </c>
      <c r="G56" s="7">
        <f>G57+G58</f>
        <v>1716.2</v>
      </c>
    </row>
    <row r="57" spans="1:7" ht="12.75">
      <c r="A57" s="53" t="s">
        <v>150</v>
      </c>
      <c r="B57" s="10" t="s">
        <v>366</v>
      </c>
      <c r="C57" s="10" t="s">
        <v>296</v>
      </c>
      <c r="D57" s="46" t="s">
        <v>277</v>
      </c>
      <c r="E57" s="7">
        <f>'Прил.№4'!F60</f>
        <v>1711.1</v>
      </c>
      <c r="F57" s="7">
        <f>'Прил.№4'!G60</f>
        <v>1877</v>
      </c>
      <c r="G57" s="7">
        <f>'Прил.№4'!H60</f>
        <v>1677</v>
      </c>
    </row>
    <row r="58" spans="1:7" ht="12.75">
      <c r="A58" s="53" t="s">
        <v>150</v>
      </c>
      <c r="B58" s="10" t="s">
        <v>366</v>
      </c>
      <c r="C58" s="10" t="s">
        <v>297</v>
      </c>
      <c r="D58" s="46" t="s">
        <v>308</v>
      </c>
      <c r="E58" s="7">
        <f>'Прил.№4'!F61</f>
        <v>16.700000000000003</v>
      </c>
      <c r="F58" s="7">
        <f>'Прил.№4'!G61</f>
        <v>39.2</v>
      </c>
      <c r="G58" s="7">
        <f>'Прил.№4'!H61</f>
        <v>39.2</v>
      </c>
    </row>
    <row r="59" spans="1:7" ht="33.75">
      <c r="A59" s="53" t="s">
        <v>150</v>
      </c>
      <c r="B59" s="10" t="s">
        <v>21</v>
      </c>
      <c r="C59" s="10"/>
      <c r="D59" s="57" t="s">
        <v>85</v>
      </c>
      <c r="E59" s="7">
        <f aca="true" t="shared" si="6" ref="E59:G60">E60</f>
        <v>89.1</v>
      </c>
      <c r="F59" s="7">
        <f t="shared" si="6"/>
        <v>124.8</v>
      </c>
      <c r="G59" s="7">
        <f t="shared" si="6"/>
        <v>124.8</v>
      </c>
    </row>
    <row r="60" spans="1:7" ht="33.75">
      <c r="A60" s="53" t="s">
        <v>150</v>
      </c>
      <c r="B60" s="10" t="s">
        <v>21</v>
      </c>
      <c r="C60" s="10" t="s">
        <v>272</v>
      </c>
      <c r="D60" s="46" t="s">
        <v>273</v>
      </c>
      <c r="E60" s="7">
        <f t="shared" si="6"/>
        <v>89.1</v>
      </c>
      <c r="F60" s="7">
        <f t="shared" si="6"/>
        <v>124.8</v>
      </c>
      <c r="G60" s="7">
        <f t="shared" si="6"/>
        <v>124.8</v>
      </c>
    </row>
    <row r="61" spans="1:7" ht="12.75">
      <c r="A61" s="53" t="s">
        <v>150</v>
      </c>
      <c r="B61" s="10" t="s">
        <v>21</v>
      </c>
      <c r="C61" s="10" t="s">
        <v>294</v>
      </c>
      <c r="D61" s="46" t="s">
        <v>295</v>
      </c>
      <c r="E61" s="7">
        <f>E62+E63</f>
        <v>89.1</v>
      </c>
      <c r="F61" s="7">
        <f>F62+F63</f>
        <v>124.8</v>
      </c>
      <c r="G61" s="7">
        <f>G62+G63</f>
        <v>124.8</v>
      </c>
    </row>
    <row r="62" spans="1:7" ht="12.75">
      <c r="A62" s="53" t="s">
        <v>150</v>
      </c>
      <c r="B62" s="10" t="s">
        <v>21</v>
      </c>
      <c r="C62" s="10" t="s">
        <v>296</v>
      </c>
      <c r="D62" s="46" t="s">
        <v>277</v>
      </c>
      <c r="E62" s="7">
        <f>'Прил.№4'!F65</f>
        <v>67.35</v>
      </c>
      <c r="F62" s="7">
        <f>'Прил.№4'!G65</f>
        <v>103.05</v>
      </c>
      <c r="G62" s="7">
        <f>'Прил.№4'!H65</f>
        <v>103.05</v>
      </c>
    </row>
    <row r="63" spans="1:7" ht="12.75">
      <c r="A63" s="53" t="s">
        <v>150</v>
      </c>
      <c r="B63" s="10" t="s">
        <v>21</v>
      </c>
      <c r="C63" s="10" t="s">
        <v>297</v>
      </c>
      <c r="D63" s="46" t="s">
        <v>308</v>
      </c>
      <c r="E63" s="7">
        <f>'Прил.№4'!F66</f>
        <v>21.75</v>
      </c>
      <c r="F63" s="7">
        <f>'Прил.№4'!G66</f>
        <v>21.75</v>
      </c>
      <c r="G63" s="7">
        <f>'Прил.№4'!H66</f>
        <v>21.75</v>
      </c>
    </row>
    <row r="64" spans="1:7" ht="22.5">
      <c r="A64" s="53" t="s">
        <v>150</v>
      </c>
      <c r="B64" s="10" t="s">
        <v>367</v>
      </c>
      <c r="C64" s="10"/>
      <c r="D64" s="45" t="s">
        <v>368</v>
      </c>
      <c r="E64" s="7">
        <f>E65</f>
        <v>329.1</v>
      </c>
      <c r="F64" s="7">
        <f>F65</f>
        <v>329.1</v>
      </c>
      <c r="G64" s="7">
        <f>G65</f>
        <v>329.1</v>
      </c>
    </row>
    <row r="65" spans="1:7" ht="33.75">
      <c r="A65" s="53" t="s">
        <v>150</v>
      </c>
      <c r="B65" s="10" t="s">
        <v>648</v>
      </c>
      <c r="C65" s="10"/>
      <c r="D65" s="45" t="s">
        <v>45</v>
      </c>
      <c r="E65" s="7">
        <f>E66+E70</f>
        <v>329.1</v>
      </c>
      <c r="F65" s="7">
        <f>F66+F70</f>
        <v>329.1</v>
      </c>
      <c r="G65" s="7">
        <f>G66+G70</f>
        <v>329.1</v>
      </c>
    </row>
    <row r="66" spans="1:7" ht="33.75">
      <c r="A66" s="53" t="s">
        <v>150</v>
      </c>
      <c r="B66" s="10" t="s">
        <v>648</v>
      </c>
      <c r="C66" s="10" t="s">
        <v>272</v>
      </c>
      <c r="D66" s="46" t="s">
        <v>273</v>
      </c>
      <c r="E66" s="6">
        <f>E67</f>
        <v>273.5</v>
      </c>
      <c r="F66" s="6">
        <f>F67</f>
        <v>273.5</v>
      </c>
      <c r="G66" s="6">
        <f>G67</f>
        <v>273.5</v>
      </c>
    </row>
    <row r="67" spans="1:7" ht="12.75">
      <c r="A67" s="53" t="s">
        <v>150</v>
      </c>
      <c r="B67" s="10" t="s">
        <v>648</v>
      </c>
      <c r="C67" s="10" t="s">
        <v>294</v>
      </c>
      <c r="D67" s="46" t="s">
        <v>295</v>
      </c>
      <c r="E67" s="6">
        <f>E68+E69</f>
        <v>273.5</v>
      </c>
      <c r="F67" s="6">
        <f>F68+F69</f>
        <v>273.5</v>
      </c>
      <c r="G67" s="6">
        <f>G68+G69</f>
        <v>273.5</v>
      </c>
    </row>
    <row r="68" spans="1:7" ht="12.75">
      <c r="A68" s="53" t="s">
        <v>150</v>
      </c>
      <c r="B68" s="10" t="s">
        <v>648</v>
      </c>
      <c r="C68" s="10" t="s">
        <v>296</v>
      </c>
      <c r="D68" s="46" t="s">
        <v>277</v>
      </c>
      <c r="E68" s="6">
        <f>'Прил.№4'!F71</f>
        <v>260.602</v>
      </c>
      <c r="F68" s="6">
        <f>'Прил.№4'!G71</f>
        <v>260.4</v>
      </c>
      <c r="G68" s="6">
        <f>'Прил.№4'!H71</f>
        <v>260.4</v>
      </c>
    </row>
    <row r="69" spans="1:7" ht="22.5">
      <c r="A69" s="53" t="s">
        <v>150</v>
      </c>
      <c r="B69" s="10" t="s">
        <v>648</v>
      </c>
      <c r="C69" s="10" t="s">
        <v>297</v>
      </c>
      <c r="D69" s="46" t="s">
        <v>609</v>
      </c>
      <c r="E69" s="6">
        <f>'Прил.№4'!F72</f>
        <v>12.898</v>
      </c>
      <c r="F69" s="6">
        <f>'Прил.№4'!G72</f>
        <v>13.1</v>
      </c>
      <c r="G69" s="6">
        <f>'Прил.№4'!H72</f>
        <v>13.1</v>
      </c>
    </row>
    <row r="70" spans="1:7" ht="22.5">
      <c r="A70" s="53" t="s">
        <v>150</v>
      </c>
      <c r="B70" s="10" t="s">
        <v>648</v>
      </c>
      <c r="C70" s="10" t="s">
        <v>279</v>
      </c>
      <c r="D70" s="46" t="s">
        <v>292</v>
      </c>
      <c r="E70" s="6">
        <f aca="true" t="shared" si="7" ref="E70:G71">E71</f>
        <v>55.6</v>
      </c>
      <c r="F70" s="6">
        <f t="shared" si="7"/>
        <v>55.6</v>
      </c>
      <c r="G70" s="6">
        <f t="shared" si="7"/>
        <v>55.6</v>
      </c>
    </row>
    <row r="71" spans="1:7" ht="22.5">
      <c r="A71" s="53" t="s">
        <v>150</v>
      </c>
      <c r="B71" s="10" t="s">
        <v>648</v>
      </c>
      <c r="C71" s="10" t="s">
        <v>278</v>
      </c>
      <c r="D71" s="46" t="s">
        <v>293</v>
      </c>
      <c r="E71" s="6">
        <f t="shared" si="7"/>
        <v>55.6</v>
      </c>
      <c r="F71" s="6">
        <f t="shared" si="7"/>
        <v>55.6</v>
      </c>
      <c r="G71" s="6">
        <f t="shared" si="7"/>
        <v>55.6</v>
      </c>
    </row>
    <row r="72" spans="1:7" ht="22.5">
      <c r="A72" s="53" t="s">
        <v>150</v>
      </c>
      <c r="B72" s="10" t="s">
        <v>648</v>
      </c>
      <c r="C72" s="10" t="s">
        <v>244</v>
      </c>
      <c r="D72" s="46" t="s">
        <v>610</v>
      </c>
      <c r="E72" s="6">
        <f>'Прил.№4'!F75</f>
        <v>55.6</v>
      </c>
      <c r="F72" s="6">
        <f>'Прил.№4'!G75</f>
        <v>55.6</v>
      </c>
      <c r="G72" s="6">
        <f>'Прил.№4'!H75</f>
        <v>55.6</v>
      </c>
    </row>
    <row r="73" spans="1:7" ht="12.75">
      <c r="A73" s="51" t="s">
        <v>100</v>
      </c>
      <c r="B73" s="26"/>
      <c r="C73" s="26"/>
      <c r="D73" s="87" t="s">
        <v>101</v>
      </c>
      <c r="E73" s="6">
        <f>E75</f>
        <v>0</v>
      </c>
      <c r="F73" s="6">
        <f>F75</f>
        <v>21.8</v>
      </c>
      <c r="G73" s="6">
        <f>G75</f>
        <v>0</v>
      </c>
    </row>
    <row r="74" spans="1:7" ht="22.5">
      <c r="A74" s="53" t="s">
        <v>100</v>
      </c>
      <c r="B74" s="10" t="s">
        <v>326</v>
      </c>
      <c r="C74" s="26"/>
      <c r="D74" s="46" t="s">
        <v>327</v>
      </c>
      <c r="E74" s="6">
        <f>E75</f>
        <v>0</v>
      </c>
      <c r="F74" s="6">
        <f>F75</f>
        <v>21.8</v>
      </c>
      <c r="G74" s="6">
        <f>G75</f>
        <v>0</v>
      </c>
    </row>
    <row r="75" spans="1:7" ht="12.75">
      <c r="A75" s="53" t="s">
        <v>100</v>
      </c>
      <c r="B75" s="10" t="s">
        <v>586</v>
      </c>
      <c r="C75" s="26"/>
      <c r="D75" s="45" t="s">
        <v>96</v>
      </c>
      <c r="E75" s="6">
        <f>E76</f>
        <v>0</v>
      </c>
      <c r="F75" s="6">
        <f aca="true" t="shared" si="8" ref="F75:G78">F76</f>
        <v>21.8</v>
      </c>
      <c r="G75" s="6">
        <f t="shared" si="8"/>
        <v>0</v>
      </c>
    </row>
    <row r="76" spans="1:7" ht="33.75">
      <c r="A76" s="53" t="s">
        <v>100</v>
      </c>
      <c r="B76" s="10" t="s">
        <v>102</v>
      </c>
      <c r="C76" s="10"/>
      <c r="D76" s="112" t="s">
        <v>119</v>
      </c>
      <c r="E76" s="6">
        <f>E77</f>
        <v>0</v>
      </c>
      <c r="F76" s="6">
        <f t="shared" si="8"/>
        <v>21.8</v>
      </c>
      <c r="G76" s="6">
        <f t="shared" si="8"/>
        <v>0</v>
      </c>
    </row>
    <row r="77" spans="1:7" ht="22.5">
      <c r="A77" s="54" t="s">
        <v>100</v>
      </c>
      <c r="B77" s="10" t="s">
        <v>102</v>
      </c>
      <c r="C77" s="10" t="s">
        <v>279</v>
      </c>
      <c r="D77" s="46" t="s">
        <v>292</v>
      </c>
      <c r="E77" s="6">
        <f>E78</f>
        <v>0</v>
      </c>
      <c r="F77" s="6">
        <f t="shared" si="8"/>
        <v>21.8</v>
      </c>
      <c r="G77" s="6">
        <f t="shared" si="8"/>
        <v>0</v>
      </c>
    </row>
    <row r="78" spans="1:7" ht="22.5">
      <c r="A78" s="54" t="s">
        <v>100</v>
      </c>
      <c r="B78" s="10" t="s">
        <v>102</v>
      </c>
      <c r="C78" s="10" t="s">
        <v>278</v>
      </c>
      <c r="D78" s="46" t="s">
        <v>293</v>
      </c>
      <c r="E78" s="6">
        <f>E79</f>
        <v>0</v>
      </c>
      <c r="F78" s="6">
        <f t="shared" si="8"/>
        <v>21.8</v>
      </c>
      <c r="G78" s="6">
        <f t="shared" si="8"/>
        <v>0</v>
      </c>
    </row>
    <row r="79" spans="1:7" ht="22.5">
      <c r="A79" s="54" t="s">
        <v>100</v>
      </c>
      <c r="B79" s="10" t="s">
        <v>102</v>
      </c>
      <c r="C79" s="10" t="s">
        <v>244</v>
      </c>
      <c r="D79" s="46" t="s">
        <v>610</v>
      </c>
      <c r="E79" s="6">
        <f>'Прил.№4'!F82</f>
        <v>0</v>
      </c>
      <c r="F79" s="6">
        <f>'Прил.№4'!G82</f>
        <v>21.8</v>
      </c>
      <c r="G79" s="6">
        <f>'Прил.№4'!H82</f>
        <v>0</v>
      </c>
    </row>
    <row r="80" spans="1:7" s="5" customFormat="1" ht="22.5">
      <c r="A80" s="51" t="s">
        <v>190</v>
      </c>
      <c r="B80" s="26"/>
      <c r="C80" s="26"/>
      <c r="D80" s="87" t="s">
        <v>212</v>
      </c>
      <c r="E80" s="14">
        <f>E81+E94</f>
        <v>7641.99</v>
      </c>
      <c r="F80" s="14">
        <f>F81+F94</f>
        <v>7011.999999999999</v>
      </c>
      <c r="G80" s="14">
        <f>G81+G94</f>
        <v>6720.7</v>
      </c>
    </row>
    <row r="81" spans="1:7" ht="12.75">
      <c r="A81" s="53" t="s">
        <v>190</v>
      </c>
      <c r="B81" s="10" t="s">
        <v>324</v>
      </c>
      <c r="C81" s="10"/>
      <c r="D81" s="47" t="s">
        <v>325</v>
      </c>
      <c r="E81" s="7">
        <f>E82</f>
        <v>521.19</v>
      </c>
      <c r="F81" s="7">
        <f>F82</f>
        <v>541.2</v>
      </c>
      <c r="G81" s="7">
        <f>G82</f>
        <v>541.2</v>
      </c>
    </row>
    <row r="82" spans="1:7" ht="22.5">
      <c r="A82" s="53" t="s">
        <v>190</v>
      </c>
      <c r="B82" s="10" t="s">
        <v>2</v>
      </c>
      <c r="C82" s="10"/>
      <c r="D82" s="45" t="s">
        <v>3</v>
      </c>
      <c r="E82" s="7">
        <f>E83+E87+E90</f>
        <v>521.19</v>
      </c>
      <c r="F82" s="7">
        <f>F83+F87+F90</f>
        <v>541.2</v>
      </c>
      <c r="G82" s="7">
        <f>G83+G87+G90</f>
        <v>541.2</v>
      </c>
    </row>
    <row r="83" spans="1:7" ht="33.75">
      <c r="A83" s="53" t="s">
        <v>190</v>
      </c>
      <c r="B83" s="10" t="s">
        <v>2</v>
      </c>
      <c r="C83" s="10" t="s">
        <v>272</v>
      </c>
      <c r="D83" s="46" t="s">
        <v>273</v>
      </c>
      <c r="E83" s="7">
        <f>E84</f>
        <v>492.00000000000006</v>
      </c>
      <c r="F83" s="7">
        <f>F84</f>
        <v>487.90000000000003</v>
      </c>
      <c r="G83" s="7">
        <f>G84</f>
        <v>487.90000000000003</v>
      </c>
    </row>
    <row r="84" spans="1:7" ht="12.75">
      <c r="A84" s="53" t="s">
        <v>190</v>
      </c>
      <c r="B84" s="10" t="s">
        <v>2</v>
      </c>
      <c r="C84" s="10" t="s">
        <v>294</v>
      </c>
      <c r="D84" s="46" t="s">
        <v>295</v>
      </c>
      <c r="E84" s="7">
        <f>E85+E86</f>
        <v>492.00000000000006</v>
      </c>
      <c r="F84" s="7">
        <f>F85+F86</f>
        <v>487.90000000000003</v>
      </c>
      <c r="G84" s="7">
        <f>G85+G86</f>
        <v>487.90000000000003</v>
      </c>
    </row>
    <row r="85" spans="1:7" ht="12.75">
      <c r="A85" s="53" t="s">
        <v>190</v>
      </c>
      <c r="B85" s="10" t="s">
        <v>2</v>
      </c>
      <c r="C85" s="10" t="s">
        <v>296</v>
      </c>
      <c r="D85" s="46" t="s">
        <v>277</v>
      </c>
      <c r="E85" s="7">
        <f>'Прил.№4'!F420</f>
        <v>464.70000000000005</v>
      </c>
      <c r="F85" s="7">
        <f>'Прил.№4'!G420</f>
        <v>464.70000000000005</v>
      </c>
      <c r="G85" s="7">
        <f>'Прил.№4'!H420</f>
        <v>464.70000000000005</v>
      </c>
    </row>
    <row r="86" spans="1:7" ht="22.5">
      <c r="A86" s="53" t="s">
        <v>190</v>
      </c>
      <c r="B86" s="10" t="s">
        <v>2</v>
      </c>
      <c r="C86" s="10" t="s">
        <v>297</v>
      </c>
      <c r="D86" s="46" t="s">
        <v>609</v>
      </c>
      <c r="E86" s="7">
        <f>'Прил.№4'!F421</f>
        <v>27.299999999999997</v>
      </c>
      <c r="F86" s="7">
        <f>'Прил.№4'!G421</f>
        <v>23.2</v>
      </c>
      <c r="G86" s="7">
        <f>'Прил.№4'!H421</f>
        <v>23.2</v>
      </c>
    </row>
    <row r="87" spans="1:7" ht="22.5">
      <c r="A87" s="53" t="s">
        <v>190</v>
      </c>
      <c r="B87" s="10" t="s">
        <v>2</v>
      </c>
      <c r="C87" s="10" t="s">
        <v>279</v>
      </c>
      <c r="D87" s="46" t="s">
        <v>292</v>
      </c>
      <c r="E87" s="7">
        <f aca="true" t="shared" si="9" ref="E87:G88">E88</f>
        <v>27.189999999999994</v>
      </c>
      <c r="F87" s="7">
        <f t="shared" si="9"/>
        <v>53.3</v>
      </c>
      <c r="G87" s="7">
        <f t="shared" si="9"/>
        <v>53.3</v>
      </c>
    </row>
    <row r="88" spans="1:7" ht="22.5">
      <c r="A88" s="53" t="s">
        <v>190</v>
      </c>
      <c r="B88" s="10" t="s">
        <v>2</v>
      </c>
      <c r="C88" s="10" t="s">
        <v>278</v>
      </c>
      <c r="D88" s="46" t="s">
        <v>293</v>
      </c>
      <c r="E88" s="7">
        <f t="shared" si="9"/>
        <v>27.189999999999994</v>
      </c>
      <c r="F88" s="7">
        <f t="shared" si="9"/>
        <v>53.3</v>
      </c>
      <c r="G88" s="7">
        <f t="shared" si="9"/>
        <v>53.3</v>
      </c>
    </row>
    <row r="89" spans="1:7" ht="22.5">
      <c r="A89" s="53" t="s">
        <v>190</v>
      </c>
      <c r="B89" s="10" t="s">
        <v>2</v>
      </c>
      <c r="C89" s="10" t="s">
        <v>244</v>
      </c>
      <c r="D89" s="46" t="s">
        <v>610</v>
      </c>
      <c r="E89" s="7">
        <f>'Прил.№4'!F424</f>
        <v>27.189999999999994</v>
      </c>
      <c r="F89" s="7">
        <f>'Прил.№4'!G424</f>
        <v>53.3</v>
      </c>
      <c r="G89" s="7">
        <f>'Прил.№4'!H424</f>
        <v>53.3</v>
      </c>
    </row>
    <row r="90" spans="1:7" ht="12.75">
      <c r="A90" s="53" t="s">
        <v>190</v>
      </c>
      <c r="B90" s="10" t="s">
        <v>2</v>
      </c>
      <c r="C90" s="10" t="s">
        <v>311</v>
      </c>
      <c r="D90" s="45" t="s">
        <v>312</v>
      </c>
      <c r="E90" s="7">
        <f>E91</f>
        <v>2</v>
      </c>
      <c r="F90" s="7">
        <f>F91</f>
        <v>0</v>
      </c>
      <c r="G90" s="7">
        <f>G91</f>
        <v>0</v>
      </c>
    </row>
    <row r="91" spans="1:7" ht="12.75">
      <c r="A91" s="53" t="s">
        <v>190</v>
      </c>
      <c r="B91" s="10" t="s">
        <v>2</v>
      </c>
      <c r="C91" s="10" t="s">
        <v>313</v>
      </c>
      <c r="D91" s="45" t="s">
        <v>314</v>
      </c>
      <c r="E91" s="7">
        <f>E92+E93</f>
        <v>2</v>
      </c>
      <c r="F91" s="7">
        <f>F92+F93</f>
        <v>0</v>
      </c>
      <c r="G91" s="7">
        <f>G92+G93</f>
        <v>0</v>
      </c>
    </row>
    <row r="92" spans="1:7" ht="12.75">
      <c r="A92" s="53" t="s">
        <v>190</v>
      </c>
      <c r="B92" s="10" t="s">
        <v>2</v>
      </c>
      <c r="C92" s="10" t="s">
        <v>258</v>
      </c>
      <c r="D92" s="46" t="s">
        <v>611</v>
      </c>
      <c r="E92" s="7">
        <f>'Прил.№4'!F427</f>
        <v>0</v>
      </c>
      <c r="F92" s="7">
        <f>'Прил.№4'!G427</f>
        <v>0</v>
      </c>
      <c r="G92" s="7">
        <f>'Прил.№4'!H427</f>
        <v>0</v>
      </c>
    </row>
    <row r="93" spans="1:7" ht="12.75">
      <c r="A93" s="53" t="s">
        <v>190</v>
      </c>
      <c r="B93" s="10" t="s">
        <v>2</v>
      </c>
      <c r="C93" s="10" t="s">
        <v>10</v>
      </c>
      <c r="D93" s="46" t="s">
        <v>11</v>
      </c>
      <c r="E93" s="7">
        <f>'Прил.№4'!F428</f>
        <v>2</v>
      </c>
      <c r="F93" s="7">
        <f>'Прил.№4'!G428</f>
        <v>0</v>
      </c>
      <c r="G93" s="7">
        <f>'Прил.№4'!H428</f>
        <v>0</v>
      </c>
    </row>
    <row r="94" spans="1:7" ht="22.5">
      <c r="A94" s="53" t="s">
        <v>190</v>
      </c>
      <c r="B94" s="10" t="s">
        <v>345</v>
      </c>
      <c r="C94" s="7"/>
      <c r="D94" s="46" t="s">
        <v>346</v>
      </c>
      <c r="E94" s="7">
        <f>E95</f>
        <v>7120.799999999999</v>
      </c>
      <c r="F94" s="7">
        <f aca="true" t="shared" si="10" ref="F94:G97">F95</f>
        <v>6470.799999999999</v>
      </c>
      <c r="G94" s="7">
        <f t="shared" si="10"/>
        <v>6179.5</v>
      </c>
    </row>
    <row r="95" spans="1:7" ht="12.75">
      <c r="A95" s="53" t="s">
        <v>190</v>
      </c>
      <c r="B95" s="10" t="s">
        <v>124</v>
      </c>
      <c r="C95" s="10"/>
      <c r="D95" s="59" t="s">
        <v>355</v>
      </c>
      <c r="E95" s="7">
        <f>E96</f>
        <v>7120.799999999999</v>
      </c>
      <c r="F95" s="7">
        <f t="shared" si="10"/>
        <v>6470.799999999999</v>
      </c>
      <c r="G95" s="7">
        <f t="shared" si="10"/>
        <v>6179.5</v>
      </c>
    </row>
    <row r="96" spans="1:7" ht="12.75">
      <c r="A96" s="53" t="s">
        <v>190</v>
      </c>
      <c r="B96" s="10" t="s">
        <v>125</v>
      </c>
      <c r="C96" s="10"/>
      <c r="D96" s="46" t="s">
        <v>357</v>
      </c>
      <c r="E96" s="7">
        <f>E97</f>
        <v>7120.799999999999</v>
      </c>
      <c r="F96" s="7">
        <f t="shared" si="10"/>
        <v>6470.799999999999</v>
      </c>
      <c r="G96" s="7">
        <f t="shared" si="10"/>
        <v>6179.5</v>
      </c>
    </row>
    <row r="97" spans="1:7" ht="12.75">
      <c r="A97" s="53" t="s">
        <v>190</v>
      </c>
      <c r="B97" s="10" t="s">
        <v>550</v>
      </c>
      <c r="C97" s="10"/>
      <c r="D97" s="46" t="s">
        <v>557</v>
      </c>
      <c r="E97" s="7">
        <f>E98</f>
        <v>7120.799999999999</v>
      </c>
      <c r="F97" s="7">
        <f t="shared" si="10"/>
        <v>6470.799999999999</v>
      </c>
      <c r="G97" s="7">
        <f t="shared" si="10"/>
        <v>6179.5</v>
      </c>
    </row>
    <row r="98" spans="1:7" ht="22.5">
      <c r="A98" s="53" t="s">
        <v>190</v>
      </c>
      <c r="B98" s="10" t="s">
        <v>558</v>
      </c>
      <c r="C98" s="10"/>
      <c r="D98" s="46" t="s">
        <v>128</v>
      </c>
      <c r="E98" s="7">
        <f>E99+E103+E106</f>
        <v>7120.799999999999</v>
      </c>
      <c r="F98" s="7">
        <f>F99+F103+F106</f>
        <v>6470.799999999999</v>
      </c>
      <c r="G98" s="7">
        <f>G99+G103+G106</f>
        <v>6179.5</v>
      </c>
    </row>
    <row r="99" spans="1:7" ht="33.75">
      <c r="A99" s="53" t="s">
        <v>190</v>
      </c>
      <c r="B99" s="10" t="s">
        <v>558</v>
      </c>
      <c r="C99" s="10" t="s">
        <v>272</v>
      </c>
      <c r="D99" s="46" t="s">
        <v>273</v>
      </c>
      <c r="E99" s="7">
        <f>E100</f>
        <v>6171.4</v>
      </c>
      <c r="F99" s="7">
        <f>F100</f>
        <v>6033.4</v>
      </c>
      <c r="G99" s="7">
        <f>G100</f>
        <v>6017.8</v>
      </c>
    </row>
    <row r="100" spans="1:7" ht="12.75">
      <c r="A100" s="53" t="s">
        <v>190</v>
      </c>
      <c r="B100" s="10" t="s">
        <v>558</v>
      </c>
      <c r="C100" s="10" t="s">
        <v>294</v>
      </c>
      <c r="D100" s="46" t="s">
        <v>295</v>
      </c>
      <c r="E100" s="7">
        <f>E101+E102</f>
        <v>6171.4</v>
      </c>
      <c r="F100" s="7">
        <f>F101+F102</f>
        <v>6033.4</v>
      </c>
      <c r="G100" s="7">
        <f>G101+G102</f>
        <v>6017.8</v>
      </c>
    </row>
    <row r="101" spans="1:7" ht="12.75">
      <c r="A101" s="53" t="s">
        <v>190</v>
      </c>
      <c r="B101" s="10" t="s">
        <v>558</v>
      </c>
      <c r="C101" s="10" t="s">
        <v>296</v>
      </c>
      <c r="D101" s="46" t="s">
        <v>277</v>
      </c>
      <c r="E101" s="7">
        <f>'Прил.№4'!F853</f>
        <v>5932.2</v>
      </c>
      <c r="F101" s="7">
        <f>'Прил.№4'!G853</f>
        <v>5784.2</v>
      </c>
      <c r="G101" s="7">
        <f>'Прил.№4'!H853</f>
        <v>5784.2</v>
      </c>
    </row>
    <row r="102" spans="1:7" ht="22.5">
      <c r="A102" s="53" t="s">
        <v>190</v>
      </c>
      <c r="B102" s="10" t="s">
        <v>558</v>
      </c>
      <c r="C102" s="10" t="s">
        <v>297</v>
      </c>
      <c r="D102" s="46" t="s">
        <v>609</v>
      </c>
      <c r="E102" s="7">
        <f>'Прил.№4'!F854</f>
        <v>239.2</v>
      </c>
      <c r="F102" s="7">
        <f>'Прил.№4'!G854</f>
        <v>249.2</v>
      </c>
      <c r="G102" s="7">
        <f>'Прил.№4'!H854</f>
        <v>233.6</v>
      </c>
    </row>
    <row r="103" spans="1:7" ht="22.5">
      <c r="A103" s="53" t="s">
        <v>190</v>
      </c>
      <c r="B103" s="10" t="s">
        <v>558</v>
      </c>
      <c r="C103" s="10" t="s">
        <v>279</v>
      </c>
      <c r="D103" s="46" t="s">
        <v>292</v>
      </c>
      <c r="E103" s="7">
        <f aca="true" t="shared" si="11" ref="E103:G104">E104</f>
        <v>930.2</v>
      </c>
      <c r="F103" s="7">
        <f t="shared" si="11"/>
        <v>436.20000000000005</v>
      </c>
      <c r="G103" s="7">
        <f t="shared" si="11"/>
        <v>161.7</v>
      </c>
    </row>
    <row r="104" spans="1:7" ht="22.5">
      <c r="A104" s="53" t="s">
        <v>190</v>
      </c>
      <c r="B104" s="10" t="s">
        <v>558</v>
      </c>
      <c r="C104" s="10" t="s">
        <v>278</v>
      </c>
      <c r="D104" s="46" t="s">
        <v>293</v>
      </c>
      <c r="E104" s="7">
        <f t="shared" si="11"/>
        <v>930.2</v>
      </c>
      <c r="F104" s="7">
        <f t="shared" si="11"/>
        <v>436.20000000000005</v>
      </c>
      <c r="G104" s="7">
        <f t="shared" si="11"/>
        <v>161.7</v>
      </c>
    </row>
    <row r="105" spans="1:7" ht="22.5">
      <c r="A105" s="53" t="s">
        <v>190</v>
      </c>
      <c r="B105" s="10" t="s">
        <v>558</v>
      </c>
      <c r="C105" s="10" t="s">
        <v>244</v>
      </c>
      <c r="D105" s="46" t="s">
        <v>610</v>
      </c>
      <c r="E105" s="7">
        <f>'Прил.№4'!F857</f>
        <v>930.2</v>
      </c>
      <c r="F105" s="7">
        <f>'Прил.№4'!G857</f>
        <v>436.20000000000005</v>
      </c>
      <c r="G105" s="7">
        <f>'Прил.№4'!H857</f>
        <v>161.7</v>
      </c>
    </row>
    <row r="106" spans="1:7" ht="13.5" customHeight="1">
      <c r="A106" s="53" t="s">
        <v>190</v>
      </c>
      <c r="B106" s="10" t="s">
        <v>558</v>
      </c>
      <c r="C106" s="10" t="s">
        <v>311</v>
      </c>
      <c r="D106" s="45" t="s">
        <v>312</v>
      </c>
      <c r="E106" s="7">
        <f>E107</f>
        <v>19.2</v>
      </c>
      <c r="F106" s="7">
        <f>F107</f>
        <v>1.2</v>
      </c>
      <c r="G106" s="7">
        <f>G107</f>
        <v>0</v>
      </c>
    </row>
    <row r="107" spans="1:7" ht="12.75">
      <c r="A107" s="53" t="s">
        <v>190</v>
      </c>
      <c r="B107" s="10" t="s">
        <v>558</v>
      </c>
      <c r="C107" s="10" t="s">
        <v>313</v>
      </c>
      <c r="D107" s="45" t="s">
        <v>314</v>
      </c>
      <c r="E107" s="7">
        <f>E108+E109</f>
        <v>19.2</v>
      </c>
      <c r="F107" s="7">
        <f>F108+F109</f>
        <v>1.2</v>
      </c>
      <c r="G107" s="7">
        <f>G108+G109</f>
        <v>0</v>
      </c>
    </row>
    <row r="108" spans="1:7" ht="12.75">
      <c r="A108" s="53" t="s">
        <v>190</v>
      </c>
      <c r="B108" s="10" t="s">
        <v>558</v>
      </c>
      <c r="C108" s="10" t="s">
        <v>258</v>
      </c>
      <c r="D108" s="46" t="s">
        <v>611</v>
      </c>
      <c r="E108" s="7">
        <f>'Прил.№4'!F860</f>
        <v>4.199999999999999</v>
      </c>
      <c r="F108" s="7">
        <f>'Прил.№4'!G860</f>
        <v>1.2</v>
      </c>
      <c r="G108" s="7">
        <f>'Прил.№4'!H860</f>
        <v>0</v>
      </c>
    </row>
    <row r="109" spans="1:7" ht="12.75">
      <c r="A109" s="53" t="s">
        <v>190</v>
      </c>
      <c r="B109" s="10" t="s">
        <v>558</v>
      </c>
      <c r="C109" s="10" t="s">
        <v>10</v>
      </c>
      <c r="D109" s="46" t="s">
        <v>11</v>
      </c>
      <c r="E109" s="7">
        <f>'Прил.№4'!F861</f>
        <v>15</v>
      </c>
      <c r="F109" s="7">
        <f>'Прил.№4'!G861</f>
        <v>0</v>
      </c>
      <c r="G109" s="7">
        <f>'Прил.№4'!H861</f>
        <v>0</v>
      </c>
    </row>
    <row r="110" spans="1:7" ht="12.75">
      <c r="A110" s="51" t="s">
        <v>208</v>
      </c>
      <c r="B110" s="26"/>
      <c r="C110" s="26"/>
      <c r="D110" s="20" t="s">
        <v>159</v>
      </c>
      <c r="E110" s="14">
        <f>E114</f>
        <v>1.5</v>
      </c>
      <c r="F110" s="14">
        <f>F114</f>
        <v>100</v>
      </c>
      <c r="G110" s="14">
        <f>G114</f>
        <v>100</v>
      </c>
    </row>
    <row r="111" spans="1:7" ht="12.75">
      <c r="A111" s="51" t="s">
        <v>208</v>
      </c>
      <c r="B111" s="73" t="s">
        <v>324</v>
      </c>
      <c r="C111" s="74"/>
      <c r="D111" s="47" t="s">
        <v>325</v>
      </c>
      <c r="E111" s="14">
        <f>E112</f>
        <v>1.5</v>
      </c>
      <c r="F111" s="14">
        <f aca="true" t="shared" si="12" ref="F111:G115">F112</f>
        <v>100</v>
      </c>
      <c r="G111" s="14">
        <f t="shared" si="12"/>
        <v>100</v>
      </c>
    </row>
    <row r="112" spans="1:7" ht="22.5">
      <c r="A112" s="51" t="s">
        <v>208</v>
      </c>
      <c r="B112" s="73" t="s">
        <v>348</v>
      </c>
      <c r="C112" s="74"/>
      <c r="D112" s="47" t="s">
        <v>349</v>
      </c>
      <c r="E112" s="14">
        <f>E113</f>
        <v>1.5</v>
      </c>
      <c r="F112" s="14">
        <f t="shared" si="12"/>
        <v>100</v>
      </c>
      <c r="G112" s="14">
        <f t="shared" si="12"/>
        <v>100</v>
      </c>
    </row>
    <row r="113" spans="1:7" ht="12.75">
      <c r="A113" s="53" t="s">
        <v>208</v>
      </c>
      <c r="B113" s="10" t="s">
        <v>369</v>
      </c>
      <c r="C113" s="10"/>
      <c r="D113" s="46" t="s">
        <v>159</v>
      </c>
      <c r="E113" s="14">
        <f>E114</f>
        <v>1.5</v>
      </c>
      <c r="F113" s="14">
        <f t="shared" si="12"/>
        <v>100</v>
      </c>
      <c r="G113" s="14">
        <f t="shared" si="12"/>
        <v>100</v>
      </c>
    </row>
    <row r="114" spans="1:7" ht="12.75">
      <c r="A114" s="53" t="s">
        <v>208</v>
      </c>
      <c r="B114" s="10" t="s">
        <v>369</v>
      </c>
      <c r="C114" s="10"/>
      <c r="D114" s="46" t="s">
        <v>203</v>
      </c>
      <c r="E114" s="7">
        <f>E115</f>
        <v>1.5</v>
      </c>
      <c r="F114" s="7">
        <f t="shared" si="12"/>
        <v>100</v>
      </c>
      <c r="G114" s="7">
        <f t="shared" si="12"/>
        <v>100</v>
      </c>
    </row>
    <row r="115" spans="1:7" ht="12.75">
      <c r="A115" s="53" t="s">
        <v>208</v>
      </c>
      <c r="B115" s="10" t="s">
        <v>369</v>
      </c>
      <c r="C115" s="10" t="s">
        <v>311</v>
      </c>
      <c r="D115" s="45" t="s">
        <v>312</v>
      </c>
      <c r="E115" s="7">
        <f>E116</f>
        <v>1.5</v>
      </c>
      <c r="F115" s="7">
        <f t="shared" si="12"/>
        <v>100</v>
      </c>
      <c r="G115" s="7">
        <f t="shared" si="12"/>
        <v>100</v>
      </c>
    </row>
    <row r="116" spans="1:7" ht="12.75">
      <c r="A116" s="53" t="s">
        <v>208</v>
      </c>
      <c r="B116" s="10" t="s">
        <v>369</v>
      </c>
      <c r="C116" s="10" t="s">
        <v>240</v>
      </c>
      <c r="D116" s="46" t="s">
        <v>241</v>
      </c>
      <c r="E116" s="7">
        <f>'Прил.№4'!F89</f>
        <v>1.5</v>
      </c>
      <c r="F116" s="7">
        <f>'Прил.№4'!G89</f>
        <v>100</v>
      </c>
      <c r="G116" s="7">
        <f>'Прил.№4'!H89</f>
        <v>100</v>
      </c>
    </row>
    <row r="117" spans="1:7" ht="12.75">
      <c r="A117" s="51" t="s">
        <v>213</v>
      </c>
      <c r="B117" s="26"/>
      <c r="C117" s="26"/>
      <c r="D117" s="20" t="s">
        <v>160</v>
      </c>
      <c r="E117" s="14">
        <f>E118+E186+E168</f>
        <v>14791.032</v>
      </c>
      <c r="F117" s="14">
        <f>F118+F186+F168</f>
        <v>8567</v>
      </c>
      <c r="G117" s="14">
        <f>G118+G186+G168</f>
        <v>8475.5</v>
      </c>
    </row>
    <row r="118" spans="1:7" ht="22.5">
      <c r="A118" s="51" t="s">
        <v>213</v>
      </c>
      <c r="B118" s="10" t="s">
        <v>326</v>
      </c>
      <c r="C118" s="10"/>
      <c r="D118" s="46" t="s">
        <v>327</v>
      </c>
      <c r="E118" s="15">
        <f>E119+E145</f>
        <v>9275.911</v>
      </c>
      <c r="F118" s="15">
        <f>F119+F145</f>
        <v>8267</v>
      </c>
      <c r="G118" s="15">
        <f>G119+G145</f>
        <v>8175.5</v>
      </c>
    </row>
    <row r="119" spans="1:7" ht="33.75">
      <c r="A119" s="54" t="s">
        <v>213</v>
      </c>
      <c r="B119" s="27" t="s">
        <v>378</v>
      </c>
      <c r="C119" s="27"/>
      <c r="D119" s="57" t="s">
        <v>22</v>
      </c>
      <c r="E119" s="15">
        <f>E120+E126</f>
        <v>5004.611000000001</v>
      </c>
      <c r="F119" s="15">
        <f>F120+F126</f>
        <v>3772</v>
      </c>
      <c r="G119" s="15">
        <f>G120+G126</f>
        <v>3772</v>
      </c>
    </row>
    <row r="120" spans="1:7" ht="12.75">
      <c r="A120" s="54" t="s">
        <v>213</v>
      </c>
      <c r="B120" s="27" t="s">
        <v>379</v>
      </c>
      <c r="C120" s="27"/>
      <c r="D120" s="45" t="s">
        <v>372</v>
      </c>
      <c r="E120" s="15">
        <f>E121</f>
        <v>45</v>
      </c>
      <c r="F120" s="15">
        <f aca="true" t="shared" si="13" ref="F120:G124">F121</f>
        <v>35</v>
      </c>
      <c r="G120" s="15">
        <f t="shared" si="13"/>
        <v>35</v>
      </c>
    </row>
    <row r="121" spans="1:7" ht="12.75">
      <c r="A121" s="54" t="s">
        <v>213</v>
      </c>
      <c r="B121" s="27" t="s">
        <v>647</v>
      </c>
      <c r="C121" s="27"/>
      <c r="D121" s="45" t="s">
        <v>651</v>
      </c>
      <c r="E121" s="15">
        <f>E122</f>
        <v>45</v>
      </c>
      <c r="F121" s="15">
        <f t="shared" si="13"/>
        <v>35</v>
      </c>
      <c r="G121" s="15">
        <f t="shared" si="13"/>
        <v>35</v>
      </c>
    </row>
    <row r="122" spans="1:7" ht="22.5">
      <c r="A122" s="54" t="s">
        <v>213</v>
      </c>
      <c r="B122" s="27" t="s">
        <v>652</v>
      </c>
      <c r="C122" s="27"/>
      <c r="D122" s="45" t="s">
        <v>653</v>
      </c>
      <c r="E122" s="15">
        <f>E123</f>
        <v>45</v>
      </c>
      <c r="F122" s="15">
        <f t="shared" si="13"/>
        <v>35</v>
      </c>
      <c r="G122" s="15">
        <f t="shared" si="13"/>
        <v>35</v>
      </c>
    </row>
    <row r="123" spans="1:7" ht="12.75">
      <c r="A123" s="53" t="s">
        <v>213</v>
      </c>
      <c r="B123" s="10" t="s">
        <v>652</v>
      </c>
      <c r="C123" s="10" t="s">
        <v>311</v>
      </c>
      <c r="D123" s="45" t="s">
        <v>312</v>
      </c>
      <c r="E123" s="15">
        <f>E124</f>
        <v>45</v>
      </c>
      <c r="F123" s="15">
        <f t="shared" si="13"/>
        <v>35</v>
      </c>
      <c r="G123" s="15">
        <f t="shared" si="13"/>
        <v>35</v>
      </c>
    </row>
    <row r="124" spans="1:7" ht="12.75">
      <c r="A124" s="54" t="s">
        <v>213</v>
      </c>
      <c r="B124" s="27" t="s">
        <v>652</v>
      </c>
      <c r="C124" s="10" t="s">
        <v>313</v>
      </c>
      <c r="D124" s="45" t="s">
        <v>314</v>
      </c>
      <c r="E124" s="15">
        <f>E125</f>
        <v>45</v>
      </c>
      <c r="F124" s="15">
        <f t="shared" si="13"/>
        <v>35</v>
      </c>
      <c r="G124" s="15">
        <f t="shared" si="13"/>
        <v>35</v>
      </c>
    </row>
    <row r="125" spans="1:7" ht="12.75">
      <c r="A125" s="54" t="s">
        <v>213</v>
      </c>
      <c r="B125" s="27" t="s">
        <v>652</v>
      </c>
      <c r="C125" s="10" t="s">
        <v>10</v>
      </c>
      <c r="D125" s="45" t="s">
        <v>11</v>
      </c>
      <c r="E125" s="15">
        <f>'Прил.№4'!F98</f>
        <v>45</v>
      </c>
      <c r="F125" s="15">
        <f>'Прил.№4'!G98</f>
        <v>35</v>
      </c>
      <c r="G125" s="15">
        <f>'Прил.№4'!H98</f>
        <v>35</v>
      </c>
    </row>
    <row r="126" spans="1:7" ht="22.5">
      <c r="A126" s="53" t="s">
        <v>213</v>
      </c>
      <c r="B126" s="10" t="s">
        <v>26</v>
      </c>
      <c r="C126" s="10"/>
      <c r="D126" s="45" t="s">
        <v>687</v>
      </c>
      <c r="E126" s="15">
        <f>E127</f>
        <v>4959.611000000001</v>
      </c>
      <c r="F126" s="15">
        <f>F127</f>
        <v>3737</v>
      </c>
      <c r="G126" s="15">
        <f>G127</f>
        <v>3737</v>
      </c>
    </row>
    <row r="127" spans="1:7" ht="33.75">
      <c r="A127" s="53" t="s">
        <v>213</v>
      </c>
      <c r="B127" s="10" t="s">
        <v>605</v>
      </c>
      <c r="C127" s="10"/>
      <c r="D127" s="45" t="s">
        <v>607</v>
      </c>
      <c r="E127" s="15">
        <f>E128+E141</f>
        <v>4959.611000000001</v>
      </c>
      <c r="F127" s="15">
        <f>F128+F141</f>
        <v>3737</v>
      </c>
      <c r="G127" s="15">
        <f>G128+G141</f>
        <v>3737</v>
      </c>
    </row>
    <row r="128" spans="1:7" ht="33.75">
      <c r="A128" s="53" t="s">
        <v>213</v>
      </c>
      <c r="B128" s="10" t="s">
        <v>606</v>
      </c>
      <c r="C128" s="10"/>
      <c r="D128" s="45" t="s">
        <v>621</v>
      </c>
      <c r="E128" s="15">
        <f>E129+E133+E136</f>
        <v>4618.1</v>
      </c>
      <c r="F128" s="15">
        <f>F129+F133+F136</f>
        <v>3737</v>
      </c>
      <c r="G128" s="15">
        <f>G129+G133+G136</f>
        <v>3737</v>
      </c>
    </row>
    <row r="129" spans="1:7" ht="33.75">
      <c r="A129" s="53" t="s">
        <v>213</v>
      </c>
      <c r="B129" s="10" t="s">
        <v>606</v>
      </c>
      <c r="C129" s="10" t="s">
        <v>272</v>
      </c>
      <c r="D129" s="46" t="s">
        <v>273</v>
      </c>
      <c r="E129" s="15">
        <f>E130</f>
        <v>2793.9</v>
      </c>
      <c r="F129" s="15">
        <f>F130</f>
        <v>2290</v>
      </c>
      <c r="G129" s="15">
        <f>G130</f>
        <v>2290</v>
      </c>
    </row>
    <row r="130" spans="1:7" ht="12.75">
      <c r="A130" s="53" t="s">
        <v>213</v>
      </c>
      <c r="B130" s="10" t="s">
        <v>606</v>
      </c>
      <c r="C130" s="10" t="s">
        <v>274</v>
      </c>
      <c r="D130" s="46" t="s">
        <v>275</v>
      </c>
      <c r="E130" s="15">
        <f>E131+E132</f>
        <v>2793.9</v>
      </c>
      <c r="F130" s="15">
        <f>F131+F132</f>
        <v>2290</v>
      </c>
      <c r="G130" s="15">
        <f>G131+G132</f>
        <v>2290</v>
      </c>
    </row>
    <row r="131" spans="1:7" ht="22.5">
      <c r="A131" s="53" t="s">
        <v>213</v>
      </c>
      <c r="B131" s="10" t="s">
        <v>606</v>
      </c>
      <c r="C131" s="10" t="s">
        <v>276</v>
      </c>
      <c r="D131" s="46" t="s">
        <v>616</v>
      </c>
      <c r="E131" s="15">
        <f>'Прил.№4'!F349</f>
        <v>2791.9</v>
      </c>
      <c r="F131" s="15">
        <f>'Прил.№4'!G349</f>
        <v>2286</v>
      </c>
      <c r="G131" s="15">
        <f>'Прил.№4'!H349</f>
        <v>2286</v>
      </c>
    </row>
    <row r="132" spans="1:7" ht="22.5">
      <c r="A132" s="53" t="s">
        <v>213</v>
      </c>
      <c r="B132" s="10" t="s">
        <v>606</v>
      </c>
      <c r="C132" s="10" t="s">
        <v>319</v>
      </c>
      <c r="D132" s="46" t="s">
        <v>617</v>
      </c>
      <c r="E132" s="15">
        <f>'Прил.№4'!F350</f>
        <v>2</v>
      </c>
      <c r="F132" s="15">
        <f>'Прил.№4'!G350</f>
        <v>4</v>
      </c>
      <c r="G132" s="15">
        <f>'Прил.№4'!H350</f>
        <v>4</v>
      </c>
    </row>
    <row r="133" spans="1:7" ht="22.5">
      <c r="A133" s="53" t="s">
        <v>213</v>
      </c>
      <c r="B133" s="10" t="s">
        <v>606</v>
      </c>
      <c r="C133" s="10" t="s">
        <v>279</v>
      </c>
      <c r="D133" s="46" t="s">
        <v>292</v>
      </c>
      <c r="E133" s="15">
        <f aca="true" t="shared" si="14" ref="E133:G134">E134</f>
        <v>1764.2</v>
      </c>
      <c r="F133" s="15">
        <f t="shared" si="14"/>
        <v>1357</v>
      </c>
      <c r="G133" s="15">
        <f t="shared" si="14"/>
        <v>1357</v>
      </c>
    </row>
    <row r="134" spans="1:7" ht="22.5">
      <c r="A134" s="53" t="s">
        <v>213</v>
      </c>
      <c r="B134" s="10" t="s">
        <v>606</v>
      </c>
      <c r="C134" s="10" t="s">
        <v>278</v>
      </c>
      <c r="D134" s="46" t="s">
        <v>293</v>
      </c>
      <c r="E134" s="15">
        <f t="shared" si="14"/>
        <v>1764.2</v>
      </c>
      <c r="F134" s="15">
        <f t="shared" si="14"/>
        <v>1357</v>
      </c>
      <c r="G134" s="15">
        <f t="shared" si="14"/>
        <v>1357</v>
      </c>
    </row>
    <row r="135" spans="1:7" ht="22.5">
      <c r="A135" s="53" t="s">
        <v>213</v>
      </c>
      <c r="B135" s="10" t="s">
        <v>606</v>
      </c>
      <c r="C135" s="10" t="s">
        <v>244</v>
      </c>
      <c r="D135" s="46" t="s">
        <v>610</v>
      </c>
      <c r="E135" s="15">
        <f>'Прил.№4'!F353</f>
        <v>1764.2</v>
      </c>
      <c r="F135" s="15">
        <f>'Прил.№4'!G353</f>
        <v>1357</v>
      </c>
      <c r="G135" s="15">
        <f>'Прил.№4'!H353</f>
        <v>1357</v>
      </c>
    </row>
    <row r="136" spans="1:7" ht="12.75">
      <c r="A136" s="53" t="s">
        <v>213</v>
      </c>
      <c r="B136" s="10" t="s">
        <v>606</v>
      </c>
      <c r="C136" s="10" t="s">
        <v>311</v>
      </c>
      <c r="D136" s="45" t="s">
        <v>312</v>
      </c>
      <c r="E136" s="15">
        <f>E137</f>
        <v>60</v>
      </c>
      <c r="F136" s="15">
        <f>F137</f>
        <v>90</v>
      </c>
      <c r="G136" s="15">
        <f>G137</f>
        <v>90</v>
      </c>
    </row>
    <row r="137" spans="1:7" ht="12.75">
      <c r="A137" s="53" t="s">
        <v>213</v>
      </c>
      <c r="B137" s="10" t="s">
        <v>606</v>
      </c>
      <c r="C137" s="10" t="s">
        <v>313</v>
      </c>
      <c r="D137" s="45" t="s">
        <v>314</v>
      </c>
      <c r="E137" s="15">
        <f>E138+E139+E140</f>
        <v>60</v>
      </c>
      <c r="F137" s="15">
        <f>F138+F139</f>
        <v>90</v>
      </c>
      <c r="G137" s="15">
        <f>G138+G139</f>
        <v>90</v>
      </c>
    </row>
    <row r="138" spans="1:7" ht="12.75">
      <c r="A138" s="53" t="s">
        <v>213</v>
      </c>
      <c r="B138" s="10" t="s">
        <v>606</v>
      </c>
      <c r="C138" s="10" t="s">
        <v>256</v>
      </c>
      <c r="D138" s="46" t="s">
        <v>257</v>
      </c>
      <c r="E138" s="15">
        <f>'Прил.№4'!F356</f>
        <v>40</v>
      </c>
      <c r="F138" s="15">
        <f>'Прил.№4'!G356</f>
        <v>70</v>
      </c>
      <c r="G138" s="15">
        <f>'Прил.№4'!H356</f>
        <v>70</v>
      </c>
    </row>
    <row r="139" spans="1:7" ht="12.75">
      <c r="A139" s="53" t="s">
        <v>213</v>
      </c>
      <c r="B139" s="10" t="s">
        <v>606</v>
      </c>
      <c r="C139" s="10" t="s">
        <v>258</v>
      </c>
      <c r="D139" s="45" t="s">
        <v>618</v>
      </c>
      <c r="E139" s="15">
        <f>'Прил.№4'!F357</f>
        <v>1</v>
      </c>
      <c r="F139" s="15">
        <f>'Прил.№4'!G357</f>
        <v>20</v>
      </c>
      <c r="G139" s="15">
        <f>'Прил.№4'!H357</f>
        <v>20</v>
      </c>
    </row>
    <row r="140" spans="1:7" ht="12.75">
      <c r="A140" s="10" t="s">
        <v>213</v>
      </c>
      <c r="B140" s="10" t="s">
        <v>606</v>
      </c>
      <c r="C140" s="10" t="s">
        <v>10</v>
      </c>
      <c r="D140" s="45" t="s">
        <v>11</v>
      </c>
      <c r="E140" s="15">
        <f>'Прил.№4'!F358</f>
        <v>19</v>
      </c>
      <c r="F140" s="15"/>
      <c r="G140" s="15"/>
    </row>
    <row r="141" spans="1:7" ht="45">
      <c r="A141" s="27" t="s">
        <v>213</v>
      </c>
      <c r="B141" s="10" t="s">
        <v>60</v>
      </c>
      <c r="C141" s="10"/>
      <c r="D141" s="45" t="s">
        <v>61</v>
      </c>
      <c r="E141" s="15">
        <f>E142+E144+E143</f>
        <v>341.511</v>
      </c>
      <c r="F141" s="15">
        <f>F142+F144+F143</f>
        <v>0</v>
      </c>
      <c r="G141" s="15">
        <f>G142+G144+G143</f>
        <v>0</v>
      </c>
    </row>
    <row r="142" spans="1:7" ht="22.5">
      <c r="A142" s="27" t="s">
        <v>213</v>
      </c>
      <c r="B142" s="10" t="s">
        <v>60</v>
      </c>
      <c r="C142" s="10" t="s">
        <v>276</v>
      </c>
      <c r="D142" s="46" t="s">
        <v>616</v>
      </c>
      <c r="E142" s="15">
        <f>'Прил.№4'!F360</f>
        <v>53.5</v>
      </c>
      <c r="F142" s="15">
        <v>0</v>
      </c>
      <c r="G142" s="15">
        <v>0</v>
      </c>
    </row>
    <row r="143" spans="1:7" ht="22.5">
      <c r="A143" s="27" t="s">
        <v>213</v>
      </c>
      <c r="B143" s="10" t="s">
        <v>60</v>
      </c>
      <c r="C143" s="10" t="s">
        <v>244</v>
      </c>
      <c r="D143" s="46" t="s">
        <v>610</v>
      </c>
      <c r="E143" s="15">
        <f>'Прил.№4'!F361</f>
        <v>246.811</v>
      </c>
      <c r="F143" s="15">
        <v>0</v>
      </c>
      <c r="G143" s="15">
        <v>0</v>
      </c>
    </row>
    <row r="144" spans="1:7" ht="12.75">
      <c r="A144" s="27" t="s">
        <v>213</v>
      </c>
      <c r="B144" s="10" t="s">
        <v>60</v>
      </c>
      <c r="C144" s="10" t="s">
        <v>256</v>
      </c>
      <c r="D144" s="46" t="s">
        <v>257</v>
      </c>
      <c r="E144" s="15">
        <f>'Прил.№4'!F362</f>
        <v>41.2</v>
      </c>
      <c r="F144" s="15">
        <v>0</v>
      </c>
      <c r="G144" s="15">
        <v>0</v>
      </c>
    </row>
    <row r="145" spans="1:7" ht="12" customHeight="1">
      <c r="A145" s="53" t="s">
        <v>213</v>
      </c>
      <c r="B145" s="10" t="s">
        <v>354</v>
      </c>
      <c r="C145" s="10"/>
      <c r="D145" s="59" t="s">
        <v>355</v>
      </c>
      <c r="E145" s="15">
        <f>E146+E155</f>
        <v>4271.299999999999</v>
      </c>
      <c r="F145" s="15">
        <f>F146+F155</f>
        <v>4495</v>
      </c>
      <c r="G145" s="15">
        <f>G146+G155</f>
        <v>4403.5</v>
      </c>
    </row>
    <row r="146" spans="1:7" ht="12.75">
      <c r="A146" s="53" t="s">
        <v>213</v>
      </c>
      <c r="B146" s="10" t="s">
        <v>367</v>
      </c>
      <c r="C146" s="10"/>
      <c r="D146" s="45" t="s">
        <v>35</v>
      </c>
      <c r="E146" s="7">
        <f aca="true" t="shared" si="15" ref="E146:G147">E147</f>
        <v>133.5</v>
      </c>
      <c r="F146" s="7">
        <f t="shared" si="15"/>
        <v>132</v>
      </c>
      <c r="G146" s="7">
        <f t="shared" si="15"/>
        <v>132</v>
      </c>
    </row>
    <row r="147" spans="1:7" ht="22.5">
      <c r="A147" s="53" t="s">
        <v>213</v>
      </c>
      <c r="B147" s="10" t="s">
        <v>367</v>
      </c>
      <c r="C147" s="10"/>
      <c r="D147" s="45" t="s">
        <v>368</v>
      </c>
      <c r="E147" s="7">
        <f t="shared" si="15"/>
        <v>133.5</v>
      </c>
      <c r="F147" s="7">
        <f t="shared" si="15"/>
        <v>132</v>
      </c>
      <c r="G147" s="7">
        <f t="shared" si="15"/>
        <v>132</v>
      </c>
    </row>
    <row r="148" spans="1:7" ht="56.25">
      <c r="A148" s="53" t="s">
        <v>213</v>
      </c>
      <c r="B148" s="29" t="s">
        <v>649</v>
      </c>
      <c r="C148" s="29"/>
      <c r="D148" s="46" t="s">
        <v>44</v>
      </c>
      <c r="E148" s="7">
        <f>E149+E152</f>
        <v>133.5</v>
      </c>
      <c r="F148" s="7">
        <f>F149+F152</f>
        <v>132</v>
      </c>
      <c r="G148" s="7">
        <f>G149+G152</f>
        <v>132</v>
      </c>
    </row>
    <row r="149" spans="1:7" ht="33.75">
      <c r="A149" s="53" t="s">
        <v>213</v>
      </c>
      <c r="B149" s="29" t="s">
        <v>649</v>
      </c>
      <c r="C149" s="10" t="s">
        <v>272</v>
      </c>
      <c r="D149" s="46" t="s">
        <v>273</v>
      </c>
      <c r="E149" s="7">
        <f aca="true" t="shared" si="16" ref="E149:G150">E150</f>
        <v>98</v>
      </c>
      <c r="F149" s="7">
        <f t="shared" si="16"/>
        <v>98</v>
      </c>
      <c r="G149" s="7">
        <f t="shared" si="16"/>
        <v>98</v>
      </c>
    </row>
    <row r="150" spans="1:7" ht="12.75">
      <c r="A150" s="53" t="s">
        <v>213</v>
      </c>
      <c r="B150" s="29" t="s">
        <v>649</v>
      </c>
      <c r="C150" s="10" t="s">
        <v>294</v>
      </c>
      <c r="D150" s="46" t="s">
        <v>295</v>
      </c>
      <c r="E150" s="7">
        <f t="shared" si="16"/>
        <v>98</v>
      </c>
      <c r="F150" s="7">
        <f t="shared" si="16"/>
        <v>98</v>
      </c>
      <c r="G150" s="7">
        <f t="shared" si="16"/>
        <v>98</v>
      </c>
    </row>
    <row r="151" spans="1:7" ht="12.75">
      <c r="A151" s="53" t="s">
        <v>213</v>
      </c>
      <c r="B151" s="29" t="s">
        <v>649</v>
      </c>
      <c r="C151" s="10" t="s">
        <v>296</v>
      </c>
      <c r="D151" s="46" t="s">
        <v>277</v>
      </c>
      <c r="E151" s="7">
        <f>'Прил.№4'!F105</f>
        <v>98</v>
      </c>
      <c r="F151" s="7">
        <f>'Прил.№4'!G105</f>
        <v>98</v>
      </c>
      <c r="G151" s="7">
        <f>'Прил.№4'!H105</f>
        <v>98</v>
      </c>
    </row>
    <row r="152" spans="1:7" ht="22.5">
      <c r="A152" s="53" t="s">
        <v>213</v>
      </c>
      <c r="B152" s="29" t="s">
        <v>649</v>
      </c>
      <c r="C152" s="10" t="s">
        <v>279</v>
      </c>
      <c r="D152" s="46" t="s">
        <v>292</v>
      </c>
      <c r="E152" s="7">
        <f aca="true" t="shared" si="17" ref="E152:G153">E153</f>
        <v>35.5</v>
      </c>
      <c r="F152" s="7">
        <f t="shared" si="17"/>
        <v>34</v>
      </c>
      <c r="G152" s="7">
        <f t="shared" si="17"/>
        <v>34</v>
      </c>
    </row>
    <row r="153" spans="1:7" ht="22.5">
      <c r="A153" s="53" t="s">
        <v>213</v>
      </c>
      <c r="B153" s="29" t="s">
        <v>649</v>
      </c>
      <c r="C153" s="10" t="s">
        <v>278</v>
      </c>
      <c r="D153" s="46" t="s">
        <v>293</v>
      </c>
      <c r="E153" s="7">
        <f t="shared" si="17"/>
        <v>35.5</v>
      </c>
      <c r="F153" s="7">
        <f t="shared" si="17"/>
        <v>34</v>
      </c>
      <c r="G153" s="7">
        <f t="shared" si="17"/>
        <v>34</v>
      </c>
    </row>
    <row r="154" spans="1:7" ht="22.5">
      <c r="A154" s="53" t="s">
        <v>213</v>
      </c>
      <c r="B154" s="29" t="s">
        <v>649</v>
      </c>
      <c r="C154" s="10" t="s">
        <v>244</v>
      </c>
      <c r="D154" s="46" t="s">
        <v>610</v>
      </c>
      <c r="E154" s="7">
        <f>'Прил.№4'!F108</f>
        <v>35.5</v>
      </c>
      <c r="F154" s="7">
        <f>'Прил.№4'!G108</f>
        <v>34</v>
      </c>
      <c r="G154" s="7">
        <f>'Прил.№4'!H108</f>
        <v>34</v>
      </c>
    </row>
    <row r="155" spans="1:7" ht="12.75">
      <c r="A155" s="53" t="s">
        <v>213</v>
      </c>
      <c r="B155" s="10" t="s">
        <v>356</v>
      </c>
      <c r="C155" s="10"/>
      <c r="D155" s="46" t="s">
        <v>357</v>
      </c>
      <c r="E155" s="7">
        <f>E156</f>
        <v>4137.799999999999</v>
      </c>
      <c r="F155" s="7">
        <f>F156</f>
        <v>4363</v>
      </c>
      <c r="G155" s="7">
        <f>G156</f>
        <v>4271.5</v>
      </c>
    </row>
    <row r="156" spans="1:7" ht="22.5">
      <c r="A156" s="53" t="s">
        <v>213</v>
      </c>
      <c r="B156" s="10" t="s">
        <v>1</v>
      </c>
      <c r="C156" s="10"/>
      <c r="D156" s="46" t="s">
        <v>25</v>
      </c>
      <c r="E156" s="15">
        <f>E157+E161+E164</f>
        <v>4137.799999999999</v>
      </c>
      <c r="F156" s="15">
        <f>F157+F161+F164</f>
        <v>4363</v>
      </c>
      <c r="G156" s="15">
        <f>G157+G161+G164</f>
        <v>4271.5</v>
      </c>
    </row>
    <row r="157" spans="1:7" ht="33.75">
      <c r="A157" s="53" t="s">
        <v>213</v>
      </c>
      <c r="B157" s="10" t="s">
        <v>1</v>
      </c>
      <c r="C157" s="10" t="s">
        <v>272</v>
      </c>
      <c r="D157" s="46" t="s">
        <v>273</v>
      </c>
      <c r="E157" s="15">
        <f>E158</f>
        <v>3380.7999999999997</v>
      </c>
      <c r="F157" s="15">
        <f>F158</f>
        <v>3868</v>
      </c>
      <c r="G157" s="15">
        <f>G158</f>
        <v>3776.5</v>
      </c>
    </row>
    <row r="158" spans="1:7" ht="12.75">
      <c r="A158" s="53" t="s">
        <v>213</v>
      </c>
      <c r="B158" s="10" t="s">
        <v>1</v>
      </c>
      <c r="C158" s="10" t="s">
        <v>294</v>
      </c>
      <c r="D158" s="46" t="s">
        <v>295</v>
      </c>
      <c r="E158" s="15">
        <f>E159+E160</f>
        <v>3380.7999999999997</v>
      </c>
      <c r="F158" s="15">
        <f>F159+F160</f>
        <v>3868</v>
      </c>
      <c r="G158" s="15">
        <f>G159+G160</f>
        <v>3776.5</v>
      </c>
    </row>
    <row r="159" spans="1:7" ht="12.75">
      <c r="A159" s="53" t="s">
        <v>213</v>
      </c>
      <c r="B159" s="10" t="s">
        <v>1</v>
      </c>
      <c r="C159" s="10" t="s">
        <v>296</v>
      </c>
      <c r="D159" s="46" t="s">
        <v>277</v>
      </c>
      <c r="E159" s="15">
        <f>'Прил.№4'!F334</f>
        <v>3346.7999999999997</v>
      </c>
      <c r="F159" s="15">
        <f>'Прил.№4'!G334</f>
        <v>3795.2</v>
      </c>
      <c r="G159" s="15">
        <f>'Прил.№4'!H334</f>
        <v>3703.7</v>
      </c>
    </row>
    <row r="160" spans="1:7" ht="12.75">
      <c r="A160" s="53" t="s">
        <v>213</v>
      </c>
      <c r="B160" s="10" t="s">
        <v>1</v>
      </c>
      <c r="C160" s="10" t="s">
        <v>297</v>
      </c>
      <c r="D160" s="46" t="s">
        <v>308</v>
      </c>
      <c r="E160" s="15">
        <f>'Прил.№4'!F335</f>
        <v>34</v>
      </c>
      <c r="F160" s="15">
        <f>'Прил.№4'!G335</f>
        <v>72.8</v>
      </c>
      <c r="G160" s="15">
        <f>'Прил.№4'!H335</f>
        <v>72.8</v>
      </c>
    </row>
    <row r="161" spans="1:7" ht="22.5">
      <c r="A161" s="53" t="s">
        <v>213</v>
      </c>
      <c r="B161" s="10" t="s">
        <v>1</v>
      </c>
      <c r="C161" s="10" t="s">
        <v>279</v>
      </c>
      <c r="D161" s="46" t="s">
        <v>292</v>
      </c>
      <c r="E161" s="15">
        <f aca="true" t="shared" si="18" ref="E161:G162">E162</f>
        <v>738</v>
      </c>
      <c r="F161" s="15">
        <f t="shared" si="18"/>
        <v>485</v>
      </c>
      <c r="G161" s="15">
        <f t="shared" si="18"/>
        <v>485</v>
      </c>
    </row>
    <row r="162" spans="1:7" ht="22.5">
      <c r="A162" s="53" t="s">
        <v>213</v>
      </c>
      <c r="B162" s="10" t="s">
        <v>1</v>
      </c>
      <c r="C162" s="10" t="s">
        <v>278</v>
      </c>
      <c r="D162" s="46" t="s">
        <v>293</v>
      </c>
      <c r="E162" s="15">
        <f t="shared" si="18"/>
        <v>738</v>
      </c>
      <c r="F162" s="15">
        <f t="shared" si="18"/>
        <v>485</v>
      </c>
      <c r="G162" s="15">
        <f t="shared" si="18"/>
        <v>485</v>
      </c>
    </row>
    <row r="163" spans="1:7" ht="22.5">
      <c r="A163" s="53" t="s">
        <v>213</v>
      </c>
      <c r="B163" s="10" t="s">
        <v>1</v>
      </c>
      <c r="C163" s="10" t="s">
        <v>244</v>
      </c>
      <c r="D163" s="46" t="s">
        <v>610</v>
      </c>
      <c r="E163" s="15">
        <f>'Прил.№4'!F338</f>
        <v>738</v>
      </c>
      <c r="F163" s="15">
        <f>'Прил.№4'!G338</f>
        <v>485</v>
      </c>
      <c r="G163" s="15">
        <f>'Прил.№4'!H338</f>
        <v>485</v>
      </c>
    </row>
    <row r="164" spans="1:7" ht="12.75">
      <c r="A164" s="53" t="s">
        <v>213</v>
      </c>
      <c r="B164" s="10" t="s">
        <v>1</v>
      </c>
      <c r="C164" s="10" t="s">
        <v>311</v>
      </c>
      <c r="D164" s="45" t="s">
        <v>312</v>
      </c>
      <c r="E164" s="17">
        <f aca="true" t="shared" si="19" ref="E164:G165">E165</f>
        <v>19</v>
      </c>
      <c r="F164" s="17">
        <f t="shared" si="19"/>
        <v>10</v>
      </c>
      <c r="G164" s="17">
        <f t="shared" si="19"/>
        <v>10</v>
      </c>
    </row>
    <row r="165" spans="1:7" ht="12.75">
      <c r="A165" s="53" t="s">
        <v>213</v>
      </c>
      <c r="B165" s="10" t="s">
        <v>1</v>
      </c>
      <c r="C165" s="10" t="s">
        <v>313</v>
      </c>
      <c r="D165" s="45" t="s">
        <v>314</v>
      </c>
      <c r="E165" s="16">
        <f>E166+E167</f>
        <v>19</v>
      </c>
      <c r="F165" s="16">
        <f t="shared" si="19"/>
        <v>10</v>
      </c>
      <c r="G165" s="16">
        <f t="shared" si="19"/>
        <v>10</v>
      </c>
    </row>
    <row r="166" spans="1:7" ht="12.75">
      <c r="A166" s="53" t="s">
        <v>213</v>
      </c>
      <c r="B166" s="10" t="s">
        <v>1</v>
      </c>
      <c r="C166" s="10" t="s">
        <v>258</v>
      </c>
      <c r="D166" s="45" t="s">
        <v>618</v>
      </c>
      <c r="E166" s="15">
        <f>'Прил.№4'!F341</f>
        <v>7.208</v>
      </c>
      <c r="F166" s="15">
        <f>'Прил.№4'!G341</f>
        <v>10</v>
      </c>
      <c r="G166" s="15">
        <f>'Прил.№4'!H341</f>
        <v>10</v>
      </c>
    </row>
    <row r="167" spans="1:7" ht="12.75">
      <c r="A167" s="10" t="s">
        <v>213</v>
      </c>
      <c r="B167" s="10" t="s">
        <v>1</v>
      </c>
      <c r="C167" s="10" t="s">
        <v>10</v>
      </c>
      <c r="D167" s="45" t="s">
        <v>11</v>
      </c>
      <c r="E167" s="15">
        <f>'Прил.№4'!F342</f>
        <v>11.792</v>
      </c>
      <c r="F167" s="15">
        <v>0</v>
      </c>
      <c r="G167" s="15">
        <v>0</v>
      </c>
    </row>
    <row r="168" spans="1:7" ht="12.75">
      <c r="A168" s="54" t="s">
        <v>213</v>
      </c>
      <c r="B168" s="10" t="s">
        <v>328</v>
      </c>
      <c r="C168" s="10"/>
      <c r="D168" s="60" t="s">
        <v>64</v>
      </c>
      <c r="E168" s="15">
        <f>E169</f>
        <v>5215.121</v>
      </c>
      <c r="F168" s="15">
        <f aca="true" t="shared" si="20" ref="E168:G174">F169</f>
        <v>0</v>
      </c>
      <c r="G168" s="15">
        <f t="shared" si="20"/>
        <v>0</v>
      </c>
    </row>
    <row r="169" spans="1:7" ht="12.75">
      <c r="A169" s="54" t="s">
        <v>213</v>
      </c>
      <c r="B169" s="10" t="s">
        <v>421</v>
      </c>
      <c r="C169" s="10"/>
      <c r="D169" s="45" t="s">
        <v>422</v>
      </c>
      <c r="E169" s="15">
        <f>E170+E182</f>
        <v>5215.121</v>
      </c>
      <c r="F169" s="15">
        <f>F170+F182</f>
        <v>0</v>
      </c>
      <c r="G169" s="15">
        <f>G170+G182</f>
        <v>0</v>
      </c>
    </row>
    <row r="170" spans="1:7" ht="12.75">
      <c r="A170" s="54" t="s">
        <v>213</v>
      </c>
      <c r="B170" s="10" t="s">
        <v>423</v>
      </c>
      <c r="C170" s="10"/>
      <c r="D170" s="46" t="s">
        <v>372</v>
      </c>
      <c r="E170" s="15">
        <f>E171</f>
        <v>1478.8000000000002</v>
      </c>
      <c r="F170" s="15">
        <f t="shared" si="20"/>
        <v>0</v>
      </c>
      <c r="G170" s="15">
        <f t="shared" si="20"/>
        <v>0</v>
      </c>
    </row>
    <row r="171" spans="1:7" ht="12.75">
      <c r="A171" s="54" t="s">
        <v>213</v>
      </c>
      <c r="B171" s="10" t="s">
        <v>424</v>
      </c>
      <c r="C171" s="10"/>
      <c r="D171" s="45" t="s">
        <v>427</v>
      </c>
      <c r="E171" s="15">
        <f t="shared" si="20"/>
        <v>1478.8000000000002</v>
      </c>
      <c r="F171" s="15">
        <f t="shared" si="20"/>
        <v>0</v>
      </c>
      <c r="G171" s="15">
        <f t="shared" si="20"/>
        <v>0</v>
      </c>
    </row>
    <row r="172" spans="1:7" ht="12.75">
      <c r="A172" s="54" t="s">
        <v>213</v>
      </c>
      <c r="B172" s="10" t="s">
        <v>425</v>
      </c>
      <c r="C172" s="10"/>
      <c r="D172" s="45" t="s">
        <v>428</v>
      </c>
      <c r="E172" s="15">
        <f>E173+E177+E180</f>
        <v>1478.8000000000002</v>
      </c>
      <c r="F172" s="15">
        <f t="shared" si="20"/>
        <v>0</v>
      </c>
      <c r="G172" s="15">
        <f t="shared" si="20"/>
        <v>0</v>
      </c>
    </row>
    <row r="173" spans="1:7" ht="22.5">
      <c r="A173" s="54" t="s">
        <v>213</v>
      </c>
      <c r="B173" s="10" t="s">
        <v>425</v>
      </c>
      <c r="C173" s="10" t="s">
        <v>279</v>
      </c>
      <c r="D173" s="46" t="s">
        <v>292</v>
      </c>
      <c r="E173" s="15">
        <f t="shared" si="20"/>
        <v>1467.8000000000002</v>
      </c>
      <c r="F173" s="15">
        <f t="shared" si="20"/>
        <v>0</v>
      </c>
      <c r="G173" s="15">
        <f t="shared" si="20"/>
        <v>0</v>
      </c>
    </row>
    <row r="174" spans="1:7" ht="22.5">
      <c r="A174" s="54" t="s">
        <v>213</v>
      </c>
      <c r="B174" s="10" t="s">
        <v>425</v>
      </c>
      <c r="C174" s="10" t="s">
        <v>278</v>
      </c>
      <c r="D174" s="46" t="s">
        <v>293</v>
      </c>
      <c r="E174" s="15">
        <f>E175+E176</f>
        <v>1467.8000000000002</v>
      </c>
      <c r="F174" s="15">
        <f t="shared" si="20"/>
        <v>0</v>
      </c>
      <c r="G174" s="15">
        <f t="shared" si="20"/>
        <v>0</v>
      </c>
    </row>
    <row r="175" spans="1:7" ht="22.5">
      <c r="A175" s="54" t="s">
        <v>213</v>
      </c>
      <c r="B175" s="10" t="s">
        <v>425</v>
      </c>
      <c r="C175" s="10" t="s">
        <v>426</v>
      </c>
      <c r="D175" s="45" t="s">
        <v>429</v>
      </c>
      <c r="E175" s="15">
        <f>'Прил.№4'!F370</f>
        <v>1367.8000000000002</v>
      </c>
      <c r="F175" s="15">
        <f>'Прил.№4'!G370</f>
        <v>0</v>
      </c>
      <c r="G175" s="15">
        <f>'Прил.№4'!H370</f>
        <v>0</v>
      </c>
    </row>
    <row r="176" spans="1:7" ht="22.5">
      <c r="A176" s="10" t="s">
        <v>213</v>
      </c>
      <c r="B176" s="10" t="s">
        <v>425</v>
      </c>
      <c r="C176" s="10" t="s">
        <v>244</v>
      </c>
      <c r="D176" s="46" t="s">
        <v>610</v>
      </c>
      <c r="E176" s="15">
        <f>'Прил.№4'!F116</f>
        <v>100</v>
      </c>
      <c r="F176" s="15"/>
      <c r="G176" s="15"/>
    </row>
    <row r="177" spans="1:7" ht="12.75">
      <c r="A177" s="10" t="s">
        <v>213</v>
      </c>
      <c r="B177" s="10" t="s">
        <v>425</v>
      </c>
      <c r="C177" s="10" t="s">
        <v>311</v>
      </c>
      <c r="D177" s="45" t="s">
        <v>312</v>
      </c>
      <c r="E177" s="15">
        <f aca="true" t="shared" si="21" ref="E177:G178">E178</f>
        <v>6.75</v>
      </c>
      <c r="F177" s="15">
        <f t="shared" si="21"/>
        <v>0</v>
      </c>
      <c r="G177" s="15">
        <f t="shared" si="21"/>
        <v>0</v>
      </c>
    </row>
    <row r="178" spans="1:7" ht="12.75">
      <c r="A178" s="10" t="s">
        <v>213</v>
      </c>
      <c r="B178" s="10" t="s">
        <v>425</v>
      </c>
      <c r="C178" s="10" t="s">
        <v>191</v>
      </c>
      <c r="D178" s="45" t="s">
        <v>193</v>
      </c>
      <c r="E178" s="15">
        <f t="shared" si="21"/>
        <v>6.75</v>
      </c>
      <c r="F178" s="15">
        <f t="shared" si="21"/>
        <v>0</v>
      </c>
      <c r="G178" s="15">
        <f t="shared" si="21"/>
        <v>0</v>
      </c>
    </row>
    <row r="179" spans="1:7" ht="56.25">
      <c r="A179" s="10" t="s">
        <v>213</v>
      </c>
      <c r="B179" s="10" t="s">
        <v>425</v>
      </c>
      <c r="C179" s="10" t="s">
        <v>192</v>
      </c>
      <c r="D179" s="45" t="s">
        <v>198</v>
      </c>
      <c r="E179" s="15">
        <f>'Прил.№4'!F119</f>
        <v>6.75</v>
      </c>
      <c r="F179" s="15">
        <v>0</v>
      </c>
      <c r="G179" s="15">
        <v>0</v>
      </c>
    </row>
    <row r="180" spans="1:7" ht="12.75">
      <c r="A180" s="10" t="s">
        <v>213</v>
      </c>
      <c r="B180" s="10" t="s">
        <v>425</v>
      </c>
      <c r="C180" s="10" t="s">
        <v>313</v>
      </c>
      <c r="D180" s="45" t="s">
        <v>314</v>
      </c>
      <c r="E180" s="15">
        <f>E181</f>
        <v>4.25</v>
      </c>
      <c r="F180" s="15">
        <f>F181</f>
        <v>0</v>
      </c>
      <c r="G180" s="15">
        <f>G181</f>
        <v>0</v>
      </c>
    </row>
    <row r="181" spans="1:7" ht="12.75">
      <c r="A181" s="10" t="s">
        <v>213</v>
      </c>
      <c r="B181" s="10" t="s">
        <v>425</v>
      </c>
      <c r="C181" s="10" t="s">
        <v>258</v>
      </c>
      <c r="D181" s="45" t="s">
        <v>611</v>
      </c>
      <c r="E181" s="15">
        <f>'Прил.№4'!F121</f>
        <v>4.25</v>
      </c>
      <c r="F181" s="15">
        <v>0</v>
      </c>
      <c r="G181" s="15">
        <v>0</v>
      </c>
    </row>
    <row r="182" spans="1:7" ht="45">
      <c r="A182" s="27" t="s">
        <v>213</v>
      </c>
      <c r="B182" s="10" t="s">
        <v>58</v>
      </c>
      <c r="C182" s="10"/>
      <c r="D182" s="45" t="s">
        <v>59</v>
      </c>
      <c r="E182" s="15">
        <f>E183</f>
        <v>3736.321</v>
      </c>
      <c r="F182" s="15">
        <f aca="true" t="shared" si="22" ref="F182:G184">F183</f>
        <v>0</v>
      </c>
      <c r="G182" s="15">
        <f t="shared" si="22"/>
        <v>0</v>
      </c>
    </row>
    <row r="183" spans="1:7" ht="22.5">
      <c r="A183" s="27" t="s">
        <v>213</v>
      </c>
      <c r="B183" s="10" t="s">
        <v>58</v>
      </c>
      <c r="C183" s="10" t="s">
        <v>279</v>
      </c>
      <c r="D183" s="46" t="s">
        <v>292</v>
      </c>
      <c r="E183" s="15">
        <f>E184</f>
        <v>3736.321</v>
      </c>
      <c r="F183" s="15">
        <f t="shared" si="22"/>
        <v>0</v>
      </c>
      <c r="G183" s="15">
        <f t="shared" si="22"/>
        <v>0</v>
      </c>
    </row>
    <row r="184" spans="1:7" ht="22.5">
      <c r="A184" s="27" t="s">
        <v>213</v>
      </c>
      <c r="B184" s="10" t="s">
        <v>58</v>
      </c>
      <c r="C184" s="10" t="s">
        <v>278</v>
      </c>
      <c r="D184" s="46" t="s">
        <v>293</v>
      </c>
      <c r="E184" s="15">
        <f>E185</f>
        <v>3736.321</v>
      </c>
      <c r="F184" s="15">
        <f t="shared" si="22"/>
        <v>0</v>
      </c>
      <c r="G184" s="15">
        <f t="shared" si="22"/>
        <v>0</v>
      </c>
    </row>
    <row r="185" spans="1:7" ht="22.5">
      <c r="A185" s="27" t="s">
        <v>213</v>
      </c>
      <c r="B185" s="10" t="s">
        <v>58</v>
      </c>
      <c r="C185" s="10" t="s">
        <v>426</v>
      </c>
      <c r="D185" s="45" t="s">
        <v>429</v>
      </c>
      <c r="E185" s="15">
        <f>'Прил.№4'!F374</f>
        <v>3736.321</v>
      </c>
      <c r="F185" s="15">
        <f>'Прил.№4'!G374</f>
        <v>0</v>
      </c>
      <c r="G185" s="15">
        <f>'Прил.№4'!H374</f>
        <v>0</v>
      </c>
    </row>
    <row r="186" spans="1:7" ht="33.75">
      <c r="A186" s="51" t="s">
        <v>213</v>
      </c>
      <c r="B186" s="26" t="s">
        <v>340</v>
      </c>
      <c r="C186" s="26"/>
      <c r="D186" s="44" t="s">
        <v>341</v>
      </c>
      <c r="E186" s="15">
        <f>E187+E206</f>
        <v>300</v>
      </c>
      <c r="F186" s="15">
        <f>F187+F206</f>
        <v>300</v>
      </c>
      <c r="G186" s="15">
        <f>G187+G206</f>
        <v>300</v>
      </c>
    </row>
    <row r="187" spans="1:7" ht="12.75">
      <c r="A187" s="53" t="s">
        <v>213</v>
      </c>
      <c r="B187" s="10" t="s">
        <v>4</v>
      </c>
      <c r="C187" s="78"/>
      <c r="D187" s="59" t="s">
        <v>46</v>
      </c>
      <c r="E187" s="15">
        <f>E188</f>
        <v>78</v>
      </c>
      <c r="F187" s="15">
        <f>F188</f>
        <v>200</v>
      </c>
      <c r="G187" s="15">
        <f>G188</f>
        <v>200</v>
      </c>
    </row>
    <row r="188" spans="1:7" ht="12.75">
      <c r="A188" s="53" t="s">
        <v>213</v>
      </c>
      <c r="B188" s="29" t="s">
        <v>5</v>
      </c>
      <c r="C188" s="29"/>
      <c r="D188" s="46" t="s">
        <v>372</v>
      </c>
      <c r="E188" s="15">
        <f>E189+E201</f>
        <v>78</v>
      </c>
      <c r="F188" s="15">
        <f>F189+F201</f>
        <v>200</v>
      </c>
      <c r="G188" s="15">
        <f>G189+G201</f>
        <v>200</v>
      </c>
    </row>
    <row r="189" spans="1:7" ht="22.5">
      <c r="A189" s="53" t="s">
        <v>213</v>
      </c>
      <c r="B189" s="29" t="s">
        <v>393</v>
      </c>
      <c r="C189" s="29"/>
      <c r="D189" s="46" t="s">
        <v>394</v>
      </c>
      <c r="E189" s="15">
        <f>E190+E194</f>
        <v>78</v>
      </c>
      <c r="F189" s="15">
        <f>F190+F194</f>
        <v>166</v>
      </c>
      <c r="G189" s="15">
        <f>G190+G194</f>
        <v>166</v>
      </c>
    </row>
    <row r="190" spans="1:7" ht="33.75">
      <c r="A190" s="53" t="s">
        <v>213</v>
      </c>
      <c r="B190" s="29" t="s">
        <v>395</v>
      </c>
      <c r="C190" s="29"/>
      <c r="D190" s="46" t="s">
        <v>399</v>
      </c>
      <c r="E190" s="15">
        <f>E191</f>
        <v>5</v>
      </c>
      <c r="F190" s="15">
        <f aca="true" t="shared" si="23" ref="F190:G192">F191</f>
        <v>146</v>
      </c>
      <c r="G190" s="15">
        <f t="shared" si="23"/>
        <v>146</v>
      </c>
    </row>
    <row r="191" spans="1:7" ht="22.5">
      <c r="A191" s="53" t="s">
        <v>213</v>
      </c>
      <c r="B191" s="10" t="s">
        <v>395</v>
      </c>
      <c r="C191" s="10" t="s">
        <v>279</v>
      </c>
      <c r="D191" s="46" t="s">
        <v>292</v>
      </c>
      <c r="E191" s="15">
        <f>E192</f>
        <v>5</v>
      </c>
      <c r="F191" s="15">
        <f t="shared" si="23"/>
        <v>146</v>
      </c>
      <c r="G191" s="15">
        <f t="shared" si="23"/>
        <v>146</v>
      </c>
    </row>
    <row r="192" spans="1:7" ht="22.5">
      <c r="A192" s="53" t="s">
        <v>213</v>
      </c>
      <c r="B192" s="29" t="s">
        <v>395</v>
      </c>
      <c r="C192" s="10" t="s">
        <v>278</v>
      </c>
      <c r="D192" s="46" t="s">
        <v>293</v>
      </c>
      <c r="E192" s="15">
        <f>E193</f>
        <v>5</v>
      </c>
      <c r="F192" s="15">
        <f t="shared" si="23"/>
        <v>146</v>
      </c>
      <c r="G192" s="15">
        <f t="shared" si="23"/>
        <v>146</v>
      </c>
    </row>
    <row r="193" spans="1:7" ht="22.5">
      <c r="A193" s="53" t="s">
        <v>213</v>
      </c>
      <c r="B193" s="10" t="s">
        <v>395</v>
      </c>
      <c r="C193" s="10" t="s">
        <v>244</v>
      </c>
      <c r="D193" s="46" t="s">
        <v>610</v>
      </c>
      <c r="E193" s="15">
        <f>'Прил.№4'!F439</f>
        <v>5</v>
      </c>
      <c r="F193" s="15">
        <f>'Прил.№4'!G439</f>
        <v>146</v>
      </c>
      <c r="G193" s="15">
        <f>'Прил.№4'!H439</f>
        <v>146</v>
      </c>
    </row>
    <row r="194" spans="1:7" ht="22.5">
      <c r="A194" s="53" t="s">
        <v>213</v>
      </c>
      <c r="B194" s="10" t="s">
        <v>400</v>
      </c>
      <c r="C194" s="29"/>
      <c r="D194" s="45" t="s">
        <v>401</v>
      </c>
      <c r="E194" s="15">
        <f>E195+E198</f>
        <v>73</v>
      </c>
      <c r="F194" s="15">
        <f>F195+F198</f>
        <v>20</v>
      </c>
      <c r="G194" s="15">
        <f>G195+G198</f>
        <v>20</v>
      </c>
    </row>
    <row r="195" spans="1:7" ht="22.5">
      <c r="A195" s="53" t="s">
        <v>213</v>
      </c>
      <c r="B195" s="10" t="s">
        <v>400</v>
      </c>
      <c r="C195" s="10" t="s">
        <v>279</v>
      </c>
      <c r="D195" s="46" t="s">
        <v>292</v>
      </c>
      <c r="E195" s="15">
        <f aca="true" t="shared" si="24" ref="E195:G196">E196</f>
        <v>71.8</v>
      </c>
      <c r="F195" s="15">
        <f t="shared" si="24"/>
        <v>20</v>
      </c>
      <c r="G195" s="15">
        <f t="shared" si="24"/>
        <v>20</v>
      </c>
    </row>
    <row r="196" spans="1:7" ht="22.5">
      <c r="A196" s="53" t="s">
        <v>213</v>
      </c>
      <c r="B196" s="10" t="s">
        <v>400</v>
      </c>
      <c r="C196" s="10" t="s">
        <v>278</v>
      </c>
      <c r="D196" s="46" t="s">
        <v>293</v>
      </c>
      <c r="E196" s="15">
        <f t="shared" si="24"/>
        <v>71.8</v>
      </c>
      <c r="F196" s="15">
        <f t="shared" si="24"/>
        <v>20</v>
      </c>
      <c r="G196" s="15">
        <f t="shared" si="24"/>
        <v>20</v>
      </c>
    </row>
    <row r="197" spans="1:7" ht="22.5">
      <c r="A197" s="53" t="s">
        <v>213</v>
      </c>
      <c r="B197" s="10" t="s">
        <v>400</v>
      </c>
      <c r="C197" s="10" t="s">
        <v>244</v>
      </c>
      <c r="D197" s="46" t="s">
        <v>610</v>
      </c>
      <c r="E197" s="15">
        <f>'Прил.№4'!F443</f>
        <v>71.8</v>
      </c>
      <c r="F197" s="15">
        <f>'Прил.№4'!G443</f>
        <v>20</v>
      </c>
      <c r="G197" s="15">
        <f>'Прил.№4'!H443</f>
        <v>20</v>
      </c>
    </row>
    <row r="198" spans="1:7" ht="12.75">
      <c r="A198" s="53" t="s">
        <v>213</v>
      </c>
      <c r="B198" s="10" t="s">
        <v>400</v>
      </c>
      <c r="C198" s="10" t="s">
        <v>311</v>
      </c>
      <c r="D198" s="45" t="s">
        <v>312</v>
      </c>
      <c r="E198" s="15">
        <f aca="true" t="shared" si="25" ref="E198:G199">E199</f>
        <v>1.2</v>
      </c>
      <c r="F198" s="15">
        <f t="shared" si="25"/>
        <v>0</v>
      </c>
      <c r="G198" s="15">
        <f t="shared" si="25"/>
        <v>0</v>
      </c>
    </row>
    <row r="199" spans="1:7" ht="12.75">
      <c r="A199" s="53" t="s">
        <v>213</v>
      </c>
      <c r="B199" s="10" t="s">
        <v>400</v>
      </c>
      <c r="C199" s="10" t="s">
        <v>313</v>
      </c>
      <c r="D199" s="45" t="s">
        <v>314</v>
      </c>
      <c r="E199" s="15">
        <f t="shared" si="25"/>
        <v>1.2</v>
      </c>
      <c r="F199" s="15">
        <f t="shared" si="25"/>
        <v>0</v>
      </c>
      <c r="G199" s="15">
        <f t="shared" si="25"/>
        <v>0</v>
      </c>
    </row>
    <row r="200" spans="1:7" ht="12.75">
      <c r="A200" s="53" t="s">
        <v>213</v>
      </c>
      <c r="B200" s="10" t="s">
        <v>400</v>
      </c>
      <c r="C200" s="10" t="s">
        <v>258</v>
      </c>
      <c r="D200" s="45" t="s">
        <v>611</v>
      </c>
      <c r="E200" s="15">
        <f>'Прил.№4'!F446</f>
        <v>1.2</v>
      </c>
      <c r="F200" s="15">
        <f>'Прил.№4'!G446</f>
        <v>0</v>
      </c>
      <c r="G200" s="15">
        <f>'Прил.№4'!H446</f>
        <v>0</v>
      </c>
    </row>
    <row r="201" spans="1:7" ht="12.75">
      <c r="A201" s="53" t="s">
        <v>213</v>
      </c>
      <c r="B201" s="10" t="s">
        <v>402</v>
      </c>
      <c r="C201" s="29"/>
      <c r="D201" s="45" t="s">
        <v>403</v>
      </c>
      <c r="E201" s="15">
        <f>E202</f>
        <v>0</v>
      </c>
      <c r="F201" s="15">
        <f aca="true" t="shared" si="26" ref="F201:G204">F202</f>
        <v>34</v>
      </c>
      <c r="G201" s="15">
        <f t="shared" si="26"/>
        <v>34</v>
      </c>
    </row>
    <row r="202" spans="1:7" ht="45">
      <c r="A202" s="53" t="s">
        <v>213</v>
      </c>
      <c r="B202" s="10" t="s">
        <v>404</v>
      </c>
      <c r="C202" s="29"/>
      <c r="D202" s="45" t="s">
        <v>405</v>
      </c>
      <c r="E202" s="15">
        <f>E203</f>
        <v>0</v>
      </c>
      <c r="F202" s="15">
        <f t="shared" si="26"/>
        <v>34</v>
      </c>
      <c r="G202" s="15">
        <f t="shared" si="26"/>
        <v>34</v>
      </c>
    </row>
    <row r="203" spans="1:7" ht="22.5">
      <c r="A203" s="53" t="s">
        <v>213</v>
      </c>
      <c r="B203" s="10" t="s">
        <v>404</v>
      </c>
      <c r="C203" s="10" t="s">
        <v>279</v>
      </c>
      <c r="D203" s="46" t="s">
        <v>292</v>
      </c>
      <c r="E203" s="15">
        <f>E204</f>
        <v>0</v>
      </c>
      <c r="F203" s="15">
        <f t="shared" si="26"/>
        <v>34</v>
      </c>
      <c r="G203" s="15">
        <f t="shared" si="26"/>
        <v>34</v>
      </c>
    </row>
    <row r="204" spans="1:7" ht="22.5">
      <c r="A204" s="53" t="s">
        <v>213</v>
      </c>
      <c r="B204" s="10" t="s">
        <v>404</v>
      </c>
      <c r="C204" s="10" t="s">
        <v>278</v>
      </c>
      <c r="D204" s="46" t="s">
        <v>293</v>
      </c>
      <c r="E204" s="7">
        <f>E205</f>
        <v>0</v>
      </c>
      <c r="F204" s="7">
        <f t="shared" si="26"/>
        <v>34</v>
      </c>
      <c r="G204" s="7">
        <f t="shared" si="26"/>
        <v>34</v>
      </c>
    </row>
    <row r="205" spans="1:7" ht="22.5">
      <c r="A205" s="53" t="s">
        <v>213</v>
      </c>
      <c r="B205" s="10" t="s">
        <v>404</v>
      </c>
      <c r="C205" s="10" t="s">
        <v>244</v>
      </c>
      <c r="D205" s="46" t="s">
        <v>610</v>
      </c>
      <c r="E205" s="7">
        <f>'Прил.№4'!F451</f>
        <v>0</v>
      </c>
      <c r="F205" s="7">
        <f>'Прил.№4'!G451</f>
        <v>34</v>
      </c>
      <c r="G205" s="7">
        <f>'Прил.№4'!H451</f>
        <v>34</v>
      </c>
    </row>
    <row r="206" spans="1:7" ht="12.75">
      <c r="A206" s="53" t="s">
        <v>213</v>
      </c>
      <c r="B206" s="10" t="s">
        <v>6</v>
      </c>
      <c r="C206" s="43"/>
      <c r="D206" s="59" t="s">
        <v>406</v>
      </c>
      <c r="E206" s="7">
        <f aca="true" t="shared" si="27" ref="E206:G207">E207</f>
        <v>222</v>
      </c>
      <c r="F206" s="7">
        <f t="shared" si="27"/>
        <v>100</v>
      </c>
      <c r="G206" s="7">
        <f t="shared" si="27"/>
        <v>100</v>
      </c>
    </row>
    <row r="207" spans="1:7" ht="12.75">
      <c r="A207" s="53" t="s">
        <v>213</v>
      </c>
      <c r="B207" s="10" t="s">
        <v>7</v>
      </c>
      <c r="C207" s="29"/>
      <c r="D207" s="46" t="s">
        <v>372</v>
      </c>
      <c r="E207" s="7">
        <f t="shared" si="27"/>
        <v>222</v>
      </c>
      <c r="F207" s="7">
        <f t="shared" si="27"/>
        <v>100</v>
      </c>
      <c r="G207" s="7">
        <f t="shared" si="27"/>
        <v>100</v>
      </c>
    </row>
    <row r="208" spans="1:7" ht="33.75">
      <c r="A208" s="53" t="s">
        <v>213</v>
      </c>
      <c r="B208" s="10" t="s">
        <v>407</v>
      </c>
      <c r="C208" s="29"/>
      <c r="D208" s="46" t="s">
        <v>408</v>
      </c>
      <c r="E208" s="7">
        <f>E209+E213+E217+E221</f>
        <v>222</v>
      </c>
      <c r="F208" s="7">
        <f>F209+F213+F217+F221</f>
        <v>100</v>
      </c>
      <c r="G208" s="7">
        <f>G209+G213+G217+G221</f>
        <v>100</v>
      </c>
    </row>
    <row r="209" spans="1:7" ht="22.5">
      <c r="A209" s="53" t="s">
        <v>213</v>
      </c>
      <c r="B209" s="10" t="s">
        <v>409</v>
      </c>
      <c r="C209" s="29"/>
      <c r="D209" s="46" t="s">
        <v>410</v>
      </c>
      <c r="E209" s="7">
        <f>E210</f>
        <v>20</v>
      </c>
      <c r="F209" s="7">
        <f aca="true" t="shared" si="28" ref="F209:G211">F210</f>
        <v>90</v>
      </c>
      <c r="G209" s="7">
        <f t="shared" si="28"/>
        <v>90</v>
      </c>
    </row>
    <row r="210" spans="1:7" ht="22.5">
      <c r="A210" s="53" t="s">
        <v>213</v>
      </c>
      <c r="B210" s="10" t="s">
        <v>409</v>
      </c>
      <c r="C210" s="10" t="s">
        <v>279</v>
      </c>
      <c r="D210" s="46" t="s">
        <v>292</v>
      </c>
      <c r="E210" s="7">
        <f>E211</f>
        <v>20</v>
      </c>
      <c r="F210" s="7">
        <f t="shared" si="28"/>
        <v>90</v>
      </c>
      <c r="G210" s="7">
        <f t="shared" si="28"/>
        <v>90</v>
      </c>
    </row>
    <row r="211" spans="1:7" ht="22.5">
      <c r="A211" s="53" t="s">
        <v>213</v>
      </c>
      <c r="B211" s="10" t="s">
        <v>409</v>
      </c>
      <c r="C211" s="10" t="s">
        <v>278</v>
      </c>
      <c r="D211" s="46" t="s">
        <v>293</v>
      </c>
      <c r="E211" s="7">
        <f>E212</f>
        <v>20</v>
      </c>
      <c r="F211" s="7">
        <f t="shared" si="28"/>
        <v>90</v>
      </c>
      <c r="G211" s="7">
        <f t="shared" si="28"/>
        <v>90</v>
      </c>
    </row>
    <row r="212" spans="1:7" ht="22.5">
      <c r="A212" s="53" t="s">
        <v>213</v>
      </c>
      <c r="B212" s="10" t="s">
        <v>409</v>
      </c>
      <c r="C212" s="10" t="s">
        <v>244</v>
      </c>
      <c r="D212" s="46" t="s">
        <v>610</v>
      </c>
      <c r="E212" s="7">
        <f>'Прил.№4'!F129</f>
        <v>20</v>
      </c>
      <c r="F212" s="7">
        <f>'Прил.№4'!G129</f>
        <v>90</v>
      </c>
      <c r="G212" s="7">
        <f>'Прил.№4'!H129</f>
        <v>90</v>
      </c>
    </row>
    <row r="213" spans="1:7" ht="22.5">
      <c r="A213" s="53" t="s">
        <v>213</v>
      </c>
      <c r="B213" s="10" t="s">
        <v>411</v>
      </c>
      <c r="C213" s="29"/>
      <c r="D213" s="46" t="s">
        <v>80</v>
      </c>
      <c r="E213" s="7">
        <f>E214</f>
        <v>10</v>
      </c>
      <c r="F213" s="7">
        <f aca="true" t="shared" si="29" ref="F213:G215">F214</f>
        <v>10</v>
      </c>
      <c r="G213" s="7">
        <f t="shared" si="29"/>
        <v>10</v>
      </c>
    </row>
    <row r="214" spans="1:7" ht="22.5">
      <c r="A214" s="53" t="s">
        <v>213</v>
      </c>
      <c r="B214" s="10" t="s">
        <v>411</v>
      </c>
      <c r="C214" s="10" t="s">
        <v>279</v>
      </c>
      <c r="D214" s="46" t="s">
        <v>292</v>
      </c>
      <c r="E214" s="7">
        <f>E215</f>
        <v>10</v>
      </c>
      <c r="F214" s="7">
        <f t="shared" si="29"/>
        <v>10</v>
      </c>
      <c r="G214" s="7">
        <f t="shared" si="29"/>
        <v>10</v>
      </c>
    </row>
    <row r="215" spans="1:7" ht="22.5">
      <c r="A215" s="53" t="s">
        <v>213</v>
      </c>
      <c r="B215" s="10" t="s">
        <v>411</v>
      </c>
      <c r="C215" s="10" t="s">
        <v>278</v>
      </c>
      <c r="D215" s="46" t="s">
        <v>293</v>
      </c>
      <c r="E215" s="7">
        <f>E216</f>
        <v>10</v>
      </c>
      <c r="F215" s="7">
        <f t="shared" si="29"/>
        <v>10</v>
      </c>
      <c r="G215" s="7">
        <f t="shared" si="29"/>
        <v>10</v>
      </c>
    </row>
    <row r="216" spans="1:7" ht="22.5">
      <c r="A216" s="53" t="s">
        <v>213</v>
      </c>
      <c r="B216" s="10" t="s">
        <v>411</v>
      </c>
      <c r="C216" s="10" t="s">
        <v>244</v>
      </c>
      <c r="D216" s="46" t="s">
        <v>610</v>
      </c>
      <c r="E216" s="7">
        <f>'Прил.№4'!F133</f>
        <v>10</v>
      </c>
      <c r="F216" s="7">
        <f>'Прил.№4'!G133</f>
        <v>10</v>
      </c>
      <c r="G216" s="7">
        <f>'Прил.№4'!H133</f>
        <v>10</v>
      </c>
    </row>
    <row r="217" spans="1:7" ht="22.5">
      <c r="A217" s="53" t="s">
        <v>213</v>
      </c>
      <c r="B217" s="10" t="s">
        <v>300</v>
      </c>
      <c r="C217" s="10"/>
      <c r="D217" s="46" t="s">
        <v>301</v>
      </c>
      <c r="E217" s="7">
        <f>E218</f>
        <v>95</v>
      </c>
      <c r="F217" s="7">
        <f aca="true" t="shared" si="30" ref="F217:G219">F218</f>
        <v>0</v>
      </c>
      <c r="G217" s="7">
        <f t="shared" si="30"/>
        <v>0</v>
      </c>
    </row>
    <row r="218" spans="1:7" ht="22.5">
      <c r="A218" s="53" t="s">
        <v>213</v>
      </c>
      <c r="B218" s="10" t="s">
        <v>300</v>
      </c>
      <c r="C218" s="10" t="s">
        <v>279</v>
      </c>
      <c r="D218" s="46" t="s">
        <v>292</v>
      </c>
      <c r="E218" s="7">
        <f>E219</f>
        <v>95</v>
      </c>
      <c r="F218" s="7">
        <f t="shared" si="30"/>
        <v>0</v>
      </c>
      <c r="G218" s="7">
        <f t="shared" si="30"/>
        <v>0</v>
      </c>
    </row>
    <row r="219" spans="1:7" ht="22.5">
      <c r="A219" s="53" t="s">
        <v>213</v>
      </c>
      <c r="B219" s="10" t="s">
        <v>300</v>
      </c>
      <c r="C219" s="10" t="s">
        <v>278</v>
      </c>
      <c r="D219" s="46" t="s">
        <v>293</v>
      </c>
      <c r="E219" s="7">
        <f>E220</f>
        <v>95</v>
      </c>
      <c r="F219" s="7">
        <f t="shared" si="30"/>
        <v>0</v>
      </c>
      <c r="G219" s="7">
        <f t="shared" si="30"/>
        <v>0</v>
      </c>
    </row>
    <row r="220" spans="1:7" ht="22.5">
      <c r="A220" s="53" t="s">
        <v>213</v>
      </c>
      <c r="B220" s="10" t="s">
        <v>300</v>
      </c>
      <c r="C220" s="10" t="s">
        <v>244</v>
      </c>
      <c r="D220" s="46" t="s">
        <v>610</v>
      </c>
      <c r="E220" s="7">
        <f>'Прил.№4'!F137</f>
        <v>95</v>
      </c>
      <c r="F220" s="7">
        <f>'Прил.№4'!G137</f>
        <v>0</v>
      </c>
      <c r="G220" s="7">
        <f>'Прил.№4'!H137</f>
        <v>0</v>
      </c>
    </row>
    <row r="221" spans="1:7" ht="22.5">
      <c r="A221" s="53" t="s">
        <v>213</v>
      </c>
      <c r="B221" s="10" t="s">
        <v>285</v>
      </c>
      <c r="C221" s="10"/>
      <c r="D221" s="46" t="s">
        <v>286</v>
      </c>
      <c r="E221" s="7">
        <f aca="true" t="shared" si="31" ref="E221:G223">E222</f>
        <v>97</v>
      </c>
      <c r="F221" s="7">
        <f t="shared" si="31"/>
        <v>0</v>
      </c>
      <c r="G221" s="7">
        <f t="shared" si="31"/>
        <v>0</v>
      </c>
    </row>
    <row r="222" spans="1:7" ht="22.5">
      <c r="A222" s="53" t="s">
        <v>213</v>
      </c>
      <c r="B222" s="10" t="s">
        <v>285</v>
      </c>
      <c r="C222" s="10" t="s">
        <v>279</v>
      </c>
      <c r="D222" s="46" t="s">
        <v>292</v>
      </c>
      <c r="E222" s="7">
        <f t="shared" si="31"/>
        <v>97</v>
      </c>
      <c r="F222" s="7">
        <f t="shared" si="31"/>
        <v>0</v>
      </c>
      <c r="G222" s="7">
        <f t="shared" si="31"/>
        <v>0</v>
      </c>
    </row>
    <row r="223" spans="1:7" ht="22.5">
      <c r="A223" s="53" t="s">
        <v>213</v>
      </c>
      <c r="B223" s="10" t="s">
        <v>285</v>
      </c>
      <c r="C223" s="10" t="s">
        <v>278</v>
      </c>
      <c r="D223" s="46" t="s">
        <v>293</v>
      </c>
      <c r="E223" s="7">
        <f t="shared" si="31"/>
        <v>97</v>
      </c>
      <c r="F223" s="7">
        <f t="shared" si="31"/>
        <v>0</v>
      </c>
      <c r="G223" s="7">
        <f t="shared" si="31"/>
        <v>0</v>
      </c>
    </row>
    <row r="224" spans="1:7" ht="22.5">
      <c r="A224" s="53" t="s">
        <v>213</v>
      </c>
      <c r="B224" s="10" t="s">
        <v>285</v>
      </c>
      <c r="C224" s="10" t="s">
        <v>244</v>
      </c>
      <c r="D224" s="46" t="s">
        <v>610</v>
      </c>
      <c r="E224" s="7">
        <f>'Прил.№4'!F141</f>
        <v>97</v>
      </c>
      <c r="F224" s="7">
        <f>'Прил.№4'!G141</f>
        <v>0</v>
      </c>
      <c r="G224" s="7">
        <f>'Прил.№4'!H141</f>
        <v>0</v>
      </c>
    </row>
    <row r="225" spans="1:7" ht="12.75">
      <c r="A225" s="51" t="s">
        <v>152</v>
      </c>
      <c r="B225" s="26"/>
      <c r="C225" s="26"/>
      <c r="D225" s="20" t="s">
        <v>161</v>
      </c>
      <c r="E225" s="14">
        <f>E226+E234</f>
        <v>1768.3</v>
      </c>
      <c r="F225" s="14">
        <f>F226+F234</f>
        <v>1861</v>
      </c>
      <c r="G225" s="14">
        <f>G226+G234</f>
        <v>1861.2</v>
      </c>
    </row>
    <row r="226" spans="1:7" s="5" customFormat="1" ht="12.75">
      <c r="A226" s="51" t="s">
        <v>267</v>
      </c>
      <c r="B226" s="26"/>
      <c r="C226" s="26"/>
      <c r="D226" s="87" t="s">
        <v>268</v>
      </c>
      <c r="E226" s="14">
        <f>E227</f>
        <v>456.3</v>
      </c>
      <c r="F226" s="14">
        <f>F227</f>
        <v>491</v>
      </c>
      <c r="G226" s="14">
        <f>G227</f>
        <v>541.2</v>
      </c>
    </row>
    <row r="227" spans="1:7" ht="22.5">
      <c r="A227" s="53" t="s">
        <v>267</v>
      </c>
      <c r="B227" s="10" t="s">
        <v>326</v>
      </c>
      <c r="C227" s="10"/>
      <c r="D227" s="46" t="s">
        <v>327</v>
      </c>
      <c r="E227" s="7">
        <f aca="true" t="shared" si="32" ref="E227:G232">E228</f>
        <v>456.3</v>
      </c>
      <c r="F227" s="7">
        <f t="shared" si="32"/>
        <v>491</v>
      </c>
      <c r="G227" s="7">
        <f t="shared" si="32"/>
        <v>541.2</v>
      </c>
    </row>
    <row r="228" spans="1:7" ht="12.75">
      <c r="A228" s="53" t="s">
        <v>267</v>
      </c>
      <c r="B228" s="10" t="s">
        <v>354</v>
      </c>
      <c r="C228" s="10"/>
      <c r="D228" s="46" t="s">
        <v>355</v>
      </c>
      <c r="E228" s="7">
        <f>E229</f>
        <v>456.3</v>
      </c>
      <c r="F228" s="7">
        <f t="shared" si="32"/>
        <v>491</v>
      </c>
      <c r="G228" s="7">
        <f t="shared" si="32"/>
        <v>541.2</v>
      </c>
    </row>
    <row r="229" spans="1:7" ht="12.75">
      <c r="A229" s="53" t="s">
        <v>267</v>
      </c>
      <c r="B229" s="10" t="s">
        <v>586</v>
      </c>
      <c r="C229" s="10"/>
      <c r="D229" s="45" t="s">
        <v>96</v>
      </c>
      <c r="E229" s="7">
        <f>E230</f>
        <v>456.3</v>
      </c>
      <c r="F229" s="7">
        <f t="shared" si="32"/>
        <v>491</v>
      </c>
      <c r="G229" s="7">
        <f t="shared" si="32"/>
        <v>541.2</v>
      </c>
    </row>
    <row r="230" spans="1:7" ht="67.5">
      <c r="A230" s="53" t="s">
        <v>267</v>
      </c>
      <c r="B230" s="10" t="s">
        <v>226</v>
      </c>
      <c r="C230" s="10"/>
      <c r="D230" s="46" t="s">
        <v>227</v>
      </c>
      <c r="E230" s="7">
        <f>E231</f>
        <v>456.3</v>
      </c>
      <c r="F230" s="7">
        <f t="shared" si="32"/>
        <v>491</v>
      </c>
      <c r="G230" s="7">
        <f t="shared" si="32"/>
        <v>541.2</v>
      </c>
    </row>
    <row r="231" spans="1:7" ht="33.75">
      <c r="A231" s="53" t="s">
        <v>267</v>
      </c>
      <c r="B231" s="10" t="s">
        <v>226</v>
      </c>
      <c r="C231" s="10" t="s">
        <v>272</v>
      </c>
      <c r="D231" s="46" t="s">
        <v>273</v>
      </c>
      <c r="E231" s="7">
        <f>E232</f>
        <v>456.3</v>
      </c>
      <c r="F231" s="7">
        <f t="shared" si="32"/>
        <v>491</v>
      </c>
      <c r="G231" s="7">
        <f t="shared" si="32"/>
        <v>541.2</v>
      </c>
    </row>
    <row r="232" spans="1:7" ht="12.75">
      <c r="A232" s="53" t="s">
        <v>267</v>
      </c>
      <c r="B232" s="10" t="s">
        <v>226</v>
      </c>
      <c r="C232" s="10" t="s">
        <v>294</v>
      </c>
      <c r="D232" s="46" t="s">
        <v>295</v>
      </c>
      <c r="E232" s="7">
        <f>E233</f>
        <v>456.3</v>
      </c>
      <c r="F232" s="7">
        <f t="shared" si="32"/>
        <v>491</v>
      </c>
      <c r="G232" s="7">
        <f t="shared" si="32"/>
        <v>541.2</v>
      </c>
    </row>
    <row r="233" spans="1:7" ht="12.75">
      <c r="A233" s="53" t="s">
        <v>267</v>
      </c>
      <c r="B233" s="10" t="s">
        <v>226</v>
      </c>
      <c r="C233" s="10" t="s">
        <v>296</v>
      </c>
      <c r="D233" s="46" t="s">
        <v>277</v>
      </c>
      <c r="E233" s="7">
        <f>'Прил.№4'!F151</f>
        <v>456.3</v>
      </c>
      <c r="F233" s="7">
        <f>'Прил.№4'!G151</f>
        <v>491</v>
      </c>
      <c r="G233" s="7">
        <f>'Прил.№4'!H151</f>
        <v>541.2</v>
      </c>
    </row>
    <row r="234" spans="1:7" s="5" customFormat="1" ht="22.5">
      <c r="A234" s="51" t="s">
        <v>153</v>
      </c>
      <c r="B234" s="26"/>
      <c r="C234" s="26"/>
      <c r="D234" s="44" t="s">
        <v>214</v>
      </c>
      <c r="E234" s="14">
        <f>E235</f>
        <v>1312</v>
      </c>
      <c r="F234" s="14">
        <f>F235</f>
        <v>1370</v>
      </c>
      <c r="G234" s="14">
        <f>G235</f>
        <v>1320</v>
      </c>
    </row>
    <row r="235" spans="1:7" s="5" customFormat="1" ht="22.5">
      <c r="A235" s="53" t="s">
        <v>153</v>
      </c>
      <c r="B235" s="10" t="s">
        <v>318</v>
      </c>
      <c r="C235" s="10"/>
      <c r="D235" s="46" t="s">
        <v>66</v>
      </c>
      <c r="E235" s="7">
        <f>E236+E260+E267</f>
        <v>1312</v>
      </c>
      <c r="F235" s="7">
        <f>F236+F260+F267</f>
        <v>1370</v>
      </c>
      <c r="G235" s="7">
        <f>G236+G260+G267</f>
        <v>1320</v>
      </c>
    </row>
    <row r="236" spans="1:7" s="5" customFormat="1" ht="22.5">
      <c r="A236" s="53" t="s">
        <v>153</v>
      </c>
      <c r="B236" s="10" t="s">
        <v>370</v>
      </c>
      <c r="C236" s="10"/>
      <c r="D236" s="59" t="s">
        <v>87</v>
      </c>
      <c r="E236" s="7">
        <f>E237</f>
        <v>1178</v>
      </c>
      <c r="F236" s="7">
        <f>F237</f>
        <v>1306</v>
      </c>
      <c r="G236" s="7">
        <f>G237</f>
        <v>1256</v>
      </c>
    </row>
    <row r="237" spans="1:7" s="5" customFormat="1" ht="12.75">
      <c r="A237" s="53" t="s">
        <v>153</v>
      </c>
      <c r="B237" s="10" t="s">
        <v>371</v>
      </c>
      <c r="C237" s="27"/>
      <c r="D237" s="46" t="s">
        <v>372</v>
      </c>
      <c r="E237" s="7">
        <f>E238+E243+E248</f>
        <v>1178</v>
      </c>
      <c r="F237" s="7">
        <f>F238+F243+F248</f>
        <v>1306</v>
      </c>
      <c r="G237" s="7">
        <f>G238+G243+G248</f>
        <v>1256</v>
      </c>
    </row>
    <row r="238" spans="1:7" s="5" customFormat="1" ht="45">
      <c r="A238" s="53" t="s">
        <v>153</v>
      </c>
      <c r="B238" s="10" t="s">
        <v>413</v>
      </c>
      <c r="C238" s="27"/>
      <c r="D238" s="46" t="s">
        <v>412</v>
      </c>
      <c r="E238" s="7">
        <f>E239</f>
        <v>0</v>
      </c>
      <c r="F238" s="7">
        <f aca="true" t="shared" si="33" ref="F238:G240">F239</f>
        <v>166</v>
      </c>
      <c r="G238" s="7">
        <f t="shared" si="33"/>
        <v>116</v>
      </c>
    </row>
    <row r="239" spans="1:7" s="5" customFormat="1" ht="33.75">
      <c r="A239" s="53" t="s">
        <v>153</v>
      </c>
      <c r="B239" s="10" t="s">
        <v>414</v>
      </c>
      <c r="C239" s="27"/>
      <c r="D239" s="46" t="s">
        <v>416</v>
      </c>
      <c r="E239" s="7">
        <f>E240</f>
        <v>0</v>
      </c>
      <c r="F239" s="7">
        <f t="shared" si="33"/>
        <v>166</v>
      </c>
      <c r="G239" s="7">
        <f t="shared" si="33"/>
        <v>116</v>
      </c>
    </row>
    <row r="240" spans="1:7" s="5" customFormat="1" ht="22.5">
      <c r="A240" s="53" t="s">
        <v>153</v>
      </c>
      <c r="B240" s="10" t="s">
        <v>414</v>
      </c>
      <c r="C240" s="10" t="s">
        <v>279</v>
      </c>
      <c r="D240" s="46" t="s">
        <v>292</v>
      </c>
      <c r="E240" s="7">
        <f>E241</f>
        <v>0</v>
      </c>
      <c r="F240" s="7">
        <f t="shared" si="33"/>
        <v>166</v>
      </c>
      <c r="G240" s="7">
        <f t="shared" si="33"/>
        <v>116</v>
      </c>
    </row>
    <row r="241" spans="1:7" s="5" customFormat="1" ht="22.5">
      <c r="A241" s="53" t="s">
        <v>153</v>
      </c>
      <c r="B241" s="10" t="s">
        <v>414</v>
      </c>
      <c r="C241" s="10" t="s">
        <v>278</v>
      </c>
      <c r="D241" s="46" t="s">
        <v>293</v>
      </c>
      <c r="E241" s="7">
        <f>E242</f>
        <v>0</v>
      </c>
      <c r="F241" s="7">
        <f>F242</f>
        <v>166</v>
      </c>
      <c r="G241" s="7">
        <f>G242</f>
        <v>116</v>
      </c>
    </row>
    <row r="242" spans="1:7" s="5" customFormat="1" ht="22.5">
      <c r="A242" s="53" t="s">
        <v>153</v>
      </c>
      <c r="B242" s="10" t="s">
        <v>414</v>
      </c>
      <c r="C242" s="10" t="s">
        <v>244</v>
      </c>
      <c r="D242" s="46" t="s">
        <v>610</v>
      </c>
      <c r="E242" s="7">
        <f>'Прил.№4'!F160</f>
        <v>0</v>
      </c>
      <c r="F242" s="7">
        <f>'Прил.№4'!G160</f>
        <v>166</v>
      </c>
      <c r="G242" s="7">
        <f>'Прил.№4'!H160</f>
        <v>116</v>
      </c>
    </row>
    <row r="243" spans="1:7" s="5" customFormat="1" ht="33.75">
      <c r="A243" s="53" t="s">
        <v>153</v>
      </c>
      <c r="B243" s="10" t="s">
        <v>417</v>
      </c>
      <c r="C243" s="27"/>
      <c r="D243" s="46" t="s">
        <v>418</v>
      </c>
      <c r="E243" s="7">
        <f>E244</f>
        <v>6</v>
      </c>
      <c r="F243" s="7">
        <f aca="true" t="shared" si="34" ref="F243:G246">F244</f>
        <v>20</v>
      </c>
      <c r="G243" s="7">
        <f t="shared" si="34"/>
        <v>20</v>
      </c>
    </row>
    <row r="244" spans="1:7" s="5" customFormat="1" ht="22.5">
      <c r="A244" s="53" t="s">
        <v>153</v>
      </c>
      <c r="B244" s="10" t="s">
        <v>419</v>
      </c>
      <c r="C244" s="27"/>
      <c r="D244" s="46" t="s">
        <v>420</v>
      </c>
      <c r="E244" s="7">
        <f>E245</f>
        <v>6</v>
      </c>
      <c r="F244" s="7">
        <f t="shared" si="34"/>
        <v>20</v>
      </c>
      <c r="G244" s="7">
        <f t="shared" si="34"/>
        <v>20</v>
      </c>
    </row>
    <row r="245" spans="1:7" s="5" customFormat="1" ht="22.5">
      <c r="A245" s="53" t="s">
        <v>153</v>
      </c>
      <c r="B245" s="10" t="s">
        <v>419</v>
      </c>
      <c r="C245" s="10" t="s">
        <v>279</v>
      </c>
      <c r="D245" s="46" t="s">
        <v>292</v>
      </c>
      <c r="E245" s="7">
        <f>E246</f>
        <v>6</v>
      </c>
      <c r="F245" s="7">
        <f t="shared" si="34"/>
        <v>20</v>
      </c>
      <c r="G245" s="7">
        <f t="shared" si="34"/>
        <v>20</v>
      </c>
    </row>
    <row r="246" spans="1:7" s="5" customFormat="1" ht="22.5">
      <c r="A246" s="53" t="s">
        <v>153</v>
      </c>
      <c r="B246" s="10" t="s">
        <v>419</v>
      </c>
      <c r="C246" s="10" t="s">
        <v>278</v>
      </c>
      <c r="D246" s="46" t="s">
        <v>293</v>
      </c>
      <c r="E246" s="7">
        <f>E247</f>
        <v>6</v>
      </c>
      <c r="F246" s="7">
        <f t="shared" si="34"/>
        <v>20</v>
      </c>
      <c r="G246" s="7">
        <f t="shared" si="34"/>
        <v>20</v>
      </c>
    </row>
    <row r="247" spans="1:7" s="5" customFormat="1" ht="22.5">
      <c r="A247" s="53" t="s">
        <v>153</v>
      </c>
      <c r="B247" s="10" t="s">
        <v>419</v>
      </c>
      <c r="C247" s="10" t="s">
        <v>244</v>
      </c>
      <c r="D247" s="46" t="s">
        <v>610</v>
      </c>
      <c r="E247" s="7">
        <f>'Прил.№4'!F165</f>
        <v>6</v>
      </c>
      <c r="F247" s="7">
        <f>'Прил.№4'!G165</f>
        <v>20</v>
      </c>
      <c r="G247" s="7">
        <f>'Прил.№4'!H165</f>
        <v>20</v>
      </c>
    </row>
    <row r="248" spans="1:7" s="5" customFormat="1" ht="22.5">
      <c r="A248" s="53" t="s">
        <v>153</v>
      </c>
      <c r="B248" s="10" t="s">
        <v>643</v>
      </c>
      <c r="C248" s="10"/>
      <c r="D248" s="45" t="s">
        <v>444</v>
      </c>
      <c r="E248" s="7">
        <f>E249+E257</f>
        <v>1172</v>
      </c>
      <c r="F248" s="7">
        <f>F249+F254</f>
        <v>1120</v>
      </c>
      <c r="G248" s="7">
        <f>G249+G254</f>
        <v>1120</v>
      </c>
    </row>
    <row r="249" spans="1:7" s="5" customFormat="1" ht="12.75">
      <c r="A249" s="54" t="s">
        <v>153</v>
      </c>
      <c r="B249" s="10" t="s">
        <v>644</v>
      </c>
      <c r="C249" s="10"/>
      <c r="D249" s="45" t="s">
        <v>445</v>
      </c>
      <c r="E249" s="7">
        <f>E250+E254</f>
        <v>1145.1</v>
      </c>
      <c r="F249" s="7">
        <f>F250+F257</f>
        <v>907.4</v>
      </c>
      <c r="G249" s="7">
        <f>G250+G257</f>
        <v>907.4</v>
      </c>
    </row>
    <row r="250" spans="1:7" s="5" customFormat="1" ht="33.75">
      <c r="A250" s="54" t="s">
        <v>153</v>
      </c>
      <c r="B250" s="10" t="s">
        <v>644</v>
      </c>
      <c r="C250" s="10" t="s">
        <v>272</v>
      </c>
      <c r="D250" s="46" t="s">
        <v>273</v>
      </c>
      <c r="E250" s="7">
        <f>E251</f>
        <v>900.3</v>
      </c>
      <c r="F250" s="7">
        <f>F251</f>
        <v>907.4</v>
      </c>
      <c r="G250" s="7">
        <f>G251</f>
        <v>907.4</v>
      </c>
    </row>
    <row r="251" spans="1:7" s="5" customFormat="1" ht="12.75">
      <c r="A251" s="54" t="s">
        <v>153</v>
      </c>
      <c r="B251" s="10" t="s">
        <v>644</v>
      </c>
      <c r="C251" s="10" t="s">
        <v>274</v>
      </c>
      <c r="D251" s="46" t="s">
        <v>275</v>
      </c>
      <c r="E251" s="7">
        <f>E252+E253</f>
        <v>900.3</v>
      </c>
      <c r="F251" s="7">
        <f>F252+F253</f>
        <v>907.4</v>
      </c>
      <c r="G251" s="7">
        <f>G252+G253</f>
        <v>907.4</v>
      </c>
    </row>
    <row r="252" spans="1:7" s="5" customFormat="1" ht="22.5">
      <c r="A252" s="54" t="s">
        <v>153</v>
      </c>
      <c r="B252" s="10" t="s">
        <v>644</v>
      </c>
      <c r="C252" s="10" t="s">
        <v>276</v>
      </c>
      <c r="D252" s="46" t="s">
        <v>616</v>
      </c>
      <c r="E252" s="7">
        <f>'Прил.№4'!F382</f>
        <v>900.3</v>
      </c>
      <c r="F252" s="7">
        <f>'Прил.№4'!G382</f>
        <v>905.4</v>
      </c>
      <c r="G252" s="7">
        <f>'Прил.№4'!H382</f>
        <v>905.4</v>
      </c>
    </row>
    <row r="253" spans="1:7" s="5" customFormat="1" ht="22.5">
      <c r="A253" s="54" t="s">
        <v>153</v>
      </c>
      <c r="B253" s="10" t="s">
        <v>644</v>
      </c>
      <c r="C253" s="10" t="s">
        <v>319</v>
      </c>
      <c r="D253" s="46" t="s">
        <v>617</v>
      </c>
      <c r="E253" s="7">
        <f>'Прил.№4'!F383</f>
        <v>0</v>
      </c>
      <c r="F253" s="7">
        <f>'Прил.№4'!G383</f>
        <v>2</v>
      </c>
      <c r="G253" s="7">
        <f>'Прил.№4'!H383</f>
        <v>2</v>
      </c>
    </row>
    <row r="254" spans="1:7" s="5" customFormat="1" ht="22.5">
      <c r="A254" s="54" t="s">
        <v>153</v>
      </c>
      <c r="B254" s="10" t="s">
        <v>644</v>
      </c>
      <c r="C254" s="10" t="s">
        <v>279</v>
      </c>
      <c r="D254" s="46" t="s">
        <v>292</v>
      </c>
      <c r="E254" s="7">
        <f aca="true" t="shared" si="35" ref="E254:G255">E255</f>
        <v>244.8</v>
      </c>
      <c r="F254" s="7">
        <f t="shared" si="35"/>
        <v>212.6</v>
      </c>
      <c r="G254" s="7">
        <f t="shared" si="35"/>
        <v>212.6</v>
      </c>
    </row>
    <row r="255" spans="1:7" s="5" customFormat="1" ht="22.5">
      <c r="A255" s="54" t="s">
        <v>153</v>
      </c>
      <c r="B255" s="10" t="s">
        <v>644</v>
      </c>
      <c r="C255" s="10" t="s">
        <v>278</v>
      </c>
      <c r="D255" s="46" t="s">
        <v>293</v>
      </c>
      <c r="E255" s="7">
        <f t="shared" si="35"/>
        <v>244.8</v>
      </c>
      <c r="F255" s="7">
        <f t="shared" si="35"/>
        <v>212.6</v>
      </c>
      <c r="G255" s="7">
        <f t="shared" si="35"/>
        <v>212.6</v>
      </c>
    </row>
    <row r="256" spans="1:7" s="5" customFormat="1" ht="22.5">
      <c r="A256" s="54" t="s">
        <v>153</v>
      </c>
      <c r="B256" s="10" t="s">
        <v>644</v>
      </c>
      <c r="C256" s="10" t="s">
        <v>244</v>
      </c>
      <c r="D256" s="46" t="s">
        <v>610</v>
      </c>
      <c r="E256" s="7">
        <f>'Прил.№4'!F386</f>
        <v>244.8</v>
      </c>
      <c r="F256" s="7">
        <f>'Прил.№4'!G386</f>
        <v>212.6</v>
      </c>
      <c r="G256" s="7">
        <f>'Прил.№4'!H386</f>
        <v>212.6</v>
      </c>
    </row>
    <row r="257" spans="1:7" s="5" customFormat="1" ht="22.5">
      <c r="A257" s="27" t="s">
        <v>153</v>
      </c>
      <c r="B257" s="10" t="s">
        <v>62</v>
      </c>
      <c r="C257" s="10"/>
      <c r="D257" s="45" t="s">
        <v>63</v>
      </c>
      <c r="E257" s="7">
        <f>E258+E259</f>
        <v>26.9</v>
      </c>
      <c r="F257" s="7">
        <f>F258+F259</f>
        <v>0</v>
      </c>
      <c r="G257" s="7">
        <f>G258+G259</f>
        <v>0</v>
      </c>
    </row>
    <row r="258" spans="1:7" s="5" customFormat="1" ht="22.5">
      <c r="A258" s="27" t="s">
        <v>153</v>
      </c>
      <c r="B258" s="10" t="s">
        <v>62</v>
      </c>
      <c r="C258" s="10" t="s">
        <v>276</v>
      </c>
      <c r="D258" s="46" t="s">
        <v>616</v>
      </c>
      <c r="E258" s="7">
        <f>'Прил.№4'!F388</f>
        <v>21</v>
      </c>
      <c r="F258" s="7">
        <v>0</v>
      </c>
      <c r="G258" s="7">
        <v>0</v>
      </c>
    </row>
    <row r="259" spans="1:7" s="5" customFormat="1" ht="22.5">
      <c r="A259" s="27" t="s">
        <v>153</v>
      </c>
      <c r="B259" s="10" t="s">
        <v>62</v>
      </c>
      <c r="C259" s="10" t="s">
        <v>244</v>
      </c>
      <c r="D259" s="46" t="s">
        <v>610</v>
      </c>
      <c r="E259" s="7">
        <f>'Прил.№4'!F389</f>
        <v>5.9</v>
      </c>
      <c r="F259" s="7">
        <v>0</v>
      </c>
      <c r="G259" s="7">
        <v>0</v>
      </c>
    </row>
    <row r="260" spans="1:7" s="5" customFormat="1" ht="22.5">
      <c r="A260" s="53" t="s">
        <v>153</v>
      </c>
      <c r="B260" s="10" t="s">
        <v>88</v>
      </c>
      <c r="C260" s="27"/>
      <c r="D260" s="59" t="s">
        <v>89</v>
      </c>
      <c r="E260" s="7">
        <f aca="true" t="shared" si="36" ref="E260:G265">E261</f>
        <v>75</v>
      </c>
      <c r="F260" s="7">
        <f t="shared" si="36"/>
        <v>5</v>
      </c>
      <c r="G260" s="7">
        <f t="shared" si="36"/>
        <v>5</v>
      </c>
    </row>
    <row r="261" spans="1:7" s="5" customFormat="1" ht="12.75">
      <c r="A261" s="53" t="s">
        <v>153</v>
      </c>
      <c r="B261" s="10" t="s">
        <v>90</v>
      </c>
      <c r="C261" s="27"/>
      <c r="D261" s="46" t="s">
        <v>372</v>
      </c>
      <c r="E261" s="7">
        <f t="shared" si="36"/>
        <v>75</v>
      </c>
      <c r="F261" s="7">
        <f t="shared" si="36"/>
        <v>5</v>
      </c>
      <c r="G261" s="7">
        <f t="shared" si="36"/>
        <v>5</v>
      </c>
    </row>
    <row r="262" spans="1:7" s="5" customFormat="1" ht="33.75">
      <c r="A262" s="53" t="s">
        <v>153</v>
      </c>
      <c r="B262" s="10" t="s">
        <v>434</v>
      </c>
      <c r="C262" s="27"/>
      <c r="D262" s="46" t="s">
        <v>435</v>
      </c>
      <c r="E262" s="7">
        <f t="shared" si="36"/>
        <v>75</v>
      </c>
      <c r="F262" s="7">
        <f t="shared" si="36"/>
        <v>5</v>
      </c>
      <c r="G262" s="7">
        <f t="shared" si="36"/>
        <v>5</v>
      </c>
    </row>
    <row r="263" spans="1:7" s="5" customFormat="1" ht="12.75">
      <c r="A263" s="53" t="s">
        <v>153</v>
      </c>
      <c r="B263" s="10" t="s">
        <v>436</v>
      </c>
      <c r="C263" s="10"/>
      <c r="D263" s="46" t="s">
        <v>437</v>
      </c>
      <c r="E263" s="7">
        <f t="shared" si="36"/>
        <v>75</v>
      </c>
      <c r="F263" s="7">
        <f t="shared" si="36"/>
        <v>5</v>
      </c>
      <c r="G263" s="7">
        <f t="shared" si="36"/>
        <v>5</v>
      </c>
    </row>
    <row r="264" spans="1:7" s="5" customFormat="1" ht="22.5">
      <c r="A264" s="54" t="s">
        <v>153</v>
      </c>
      <c r="B264" s="10" t="s">
        <v>436</v>
      </c>
      <c r="C264" s="10" t="s">
        <v>279</v>
      </c>
      <c r="D264" s="46" t="s">
        <v>292</v>
      </c>
      <c r="E264" s="7">
        <f t="shared" si="36"/>
        <v>75</v>
      </c>
      <c r="F264" s="7">
        <f t="shared" si="36"/>
        <v>5</v>
      </c>
      <c r="G264" s="7">
        <f t="shared" si="36"/>
        <v>5</v>
      </c>
    </row>
    <row r="265" spans="1:7" s="5" customFormat="1" ht="22.5">
      <c r="A265" s="54" t="s">
        <v>153</v>
      </c>
      <c r="B265" s="10" t="s">
        <v>436</v>
      </c>
      <c r="C265" s="10" t="s">
        <v>278</v>
      </c>
      <c r="D265" s="46" t="s">
        <v>293</v>
      </c>
      <c r="E265" s="7">
        <f t="shared" si="36"/>
        <v>75</v>
      </c>
      <c r="F265" s="7">
        <f t="shared" si="36"/>
        <v>5</v>
      </c>
      <c r="G265" s="7">
        <f t="shared" si="36"/>
        <v>5</v>
      </c>
    </row>
    <row r="266" spans="1:7" s="5" customFormat="1" ht="22.5">
      <c r="A266" s="54" t="s">
        <v>153</v>
      </c>
      <c r="B266" s="10" t="s">
        <v>436</v>
      </c>
      <c r="C266" s="10" t="s">
        <v>244</v>
      </c>
      <c r="D266" s="46" t="s">
        <v>610</v>
      </c>
      <c r="E266" s="7">
        <f>'Прил.№4'!F172</f>
        <v>75</v>
      </c>
      <c r="F266" s="7">
        <f>'Прил.№4'!G172</f>
        <v>5</v>
      </c>
      <c r="G266" s="7">
        <f>'Прил.№4'!H172</f>
        <v>5</v>
      </c>
    </row>
    <row r="267" spans="1:7" s="5" customFormat="1" ht="33.75">
      <c r="A267" s="53" t="s">
        <v>153</v>
      </c>
      <c r="B267" s="10" t="s">
        <v>91</v>
      </c>
      <c r="C267" s="10"/>
      <c r="D267" s="46" t="s">
        <v>92</v>
      </c>
      <c r="E267" s="7">
        <f aca="true" t="shared" si="37" ref="E267:G268">E268</f>
        <v>59</v>
      </c>
      <c r="F267" s="7">
        <f t="shared" si="37"/>
        <v>59</v>
      </c>
      <c r="G267" s="7">
        <f t="shared" si="37"/>
        <v>59</v>
      </c>
    </row>
    <row r="268" spans="1:7" s="5" customFormat="1" ht="12.75">
      <c r="A268" s="54" t="s">
        <v>153</v>
      </c>
      <c r="B268" s="10" t="s">
        <v>93</v>
      </c>
      <c r="C268" s="10"/>
      <c r="D268" s="46" t="s">
        <v>372</v>
      </c>
      <c r="E268" s="7">
        <f t="shared" si="37"/>
        <v>59</v>
      </c>
      <c r="F268" s="7">
        <f t="shared" si="37"/>
        <v>59</v>
      </c>
      <c r="G268" s="7">
        <f t="shared" si="37"/>
        <v>59</v>
      </c>
    </row>
    <row r="269" spans="1:7" s="5" customFormat="1" ht="22.5">
      <c r="A269" s="54" t="s">
        <v>153</v>
      </c>
      <c r="B269" s="10" t="s">
        <v>438</v>
      </c>
      <c r="C269" s="10"/>
      <c r="D269" s="46" t="s">
        <v>439</v>
      </c>
      <c r="E269" s="7">
        <f>E270+E274</f>
        <v>59</v>
      </c>
      <c r="F269" s="7">
        <f>F270+F274</f>
        <v>59</v>
      </c>
      <c r="G269" s="7">
        <f>G270+G274</f>
        <v>59</v>
      </c>
    </row>
    <row r="270" spans="1:7" s="5" customFormat="1" ht="22.5">
      <c r="A270" s="54" t="s">
        <v>153</v>
      </c>
      <c r="B270" s="10" t="s">
        <v>441</v>
      </c>
      <c r="C270" s="10"/>
      <c r="D270" s="46" t="s">
        <v>440</v>
      </c>
      <c r="E270" s="7">
        <f>E271</f>
        <v>24</v>
      </c>
      <c r="F270" s="7">
        <f aca="true" t="shared" si="38" ref="F270:G272">F271</f>
        <v>24</v>
      </c>
      <c r="G270" s="7">
        <f t="shared" si="38"/>
        <v>24</v>
      </c>
    </row>
    <row r="271" spans="1:7" s="5" customFormat="1" ht="22.5">
      <c r="A271" s="54" t="s">
        <v>153</v>
      </c>
      <c r="B271" s="10" t="s">
        <v>441</v>
      </c>
      <c r="C271" s="10" t="s">
        <v>279</v>
      </c>
      <c r="D271" s="46" t="s">
        <v>292</v>
      </c>
      <c r="E271" s="7">
        <f>E272</f>
        <v>24</v>
      </c>
      <c r="F271" s="7">
        <f t="shared" si="38"/>
        <v>24</v>
      </c>
      <c r="G271" s="7">
        <f t="shared" si="38"/>
        <v>24</v>
      </c>
    </row>
    <row r="272" spans="1:7" s="5" customFormat="1" ht="22.5">
      <c r="A272" s="54" t="s">
        <v>153</v>
      </c>
      <c r="B272" s="10" t="s">
        <v>441</v>
      </c>
      <c r="C272" s="10" t="s">
        <v>278</v>
      </c>
      <c r="D272" s="46" t="s">
        <v>293</v>
      </c>
      <c r="E272" s="7">
        <f>E273</f>
        <v>24</v>
      </c>
      <c r="F272" s="7">
        <f t="shared" si="38"/>
        <v>24</v>
      </c>
      <c r="G272" s="7">
        <f t="shared" si="38"/>
        <v>24</v>
      </c>
    </row>
    <row r="273" spans="1:7" s="5" customFormat="1" ht="22.5">
      <c r="A273" s="54" t="s">
        <v>153</v>
      </c>
      <c r="B273" s="10" t="s">
        <v>441</v>
      </c>
      <c r="C273" s="10" t="s">
        <v>244</v>
      </c>
      <c r="D273" s="46" t="s">
        <v>610</v>
      </c>
      <c r="E273" s="7">
        <f>'Прил.№4'!F179</f>
        <v>24</v>
      </c>
      <c r="F273" s="7">
        <f>'Прил.№4'!G179</f>
        <v>24</v>
      </c>
      <c r="G273" s="7">
        <f>'Прил.№4'!H179</f>
        <v>24</v>
      </c>
    </row>
    <row r="274" spans="1:7" s="5" customFormat="1" ht="33.75">
      <c r="A274" s="54" t="s">
        <v>153</v>
      </c>
      <c r="B274" s="10" t="s">
        <v>442</v>
      </c>
      <c r="C274" s="10"/>
      <c r="D274" s="46" t="s">
        <v>443</v>
      </c>
      <c r="E274" s="7">
        <f>E275</f>
        <v>35</v>
      </c>
      <c r="F274" s="7">
        <f aca="true" t="shared" si="39" ref="F274:G276">F275</f>
        <v>35</v>
      </c>
      <c r="G274" s="7">
        <f t="shared" si="39"/>
        <v>35</v>
      </c>
    </row>
    <row r="275" spans="1:7" s="5" customFormat="1" ht="22.5">
      <c r="A275" s="54" t="s">
        <v>153</v>
      </c>
      <c r="B275" s="10" t="s">
        <v>442</v>
      </c>
      <c r="C275" s="10" t="s">
        <v>279</v>
      </c>
      <c r="D275" s="46" t="s">
        <v>292</v>
      </c>
      <c r="E275" s="7">
        <f>E276</f>
        <v>35</v>
      </c>
      <c r="F275" s="7">
        <f t="shared" si="39"/>
        <v>35</v>
      </c>
      <c r="G275" s="7">
        <f t="shared" si="39"/>
        <v>35</v>
      </c>
    </row>
    <row r="276" spans="1:7" s="5" customFormat="1" ht="22.5">
      <c r="A276" s="54" t="s">
        <v>153</v>
      </c>
      <c r="B276" s="10" t="s">
        <v>442</v>
      </c>
      <c r="C276" s="10" t="s">
        <v>278</v>
      </c>
      <c r="D276" s="46" t="s">
        <v>293</v>
      </c>
      <c r="E276" s="7">
        <f>E277</f>
        <v>35</v>
      </c>
      <c r="F276" s="7">
        <f t="shared" si="39"/>
        <v>35</v>
      </c>
      <c r="G276" s="7">
        <f t="shared" si="39"/>
        <v>35</v>
      </c>
    </row>
    <row r="277" spans="1:7" s="5" customFormat="1" ht="22.5">
      <c r="A277" s="54" t="s">
        <v>153</v>
      </c>
      <c r="B277" s="10" t="s">
        <v>442</v>
      </c>
      <c r="C277" s="10" t="s">
        <v>244</v>
      </c>
      <c r="D277" s="46" t="s">
        <v>610</v>
      </c>
      <c r="E277" s="7">
        <f>'Прил.№4'!F183</f>
        <v>35</v>
      </c>
      <c r="F277" s="7">
        <f>'Прил.№4'!G183</f>
        <v>35</v>
      </c>
      <c r="G277" s="7">
        <f>'Прил.№4'!H183</f>
        <v>35</v>
      </c>
    </row>
    <row r="278" spans="1:7" ht="12.75">
      <c r="A278" s="51" t="s">
        <v>154</v>
      </c>
      <c r="B278" s="26"/>
      <c r="C278" s="26"/>
      <c r="D278" s="75" t="s">
        <v>162</v>
      </c>
      <c r="E278" s="31">
        <f>E287+E295+E306+E320+E279</f>
        <v>20375</v>
      </c>
      <c r="F278" s="31">
        <f>F287+F295+F306+F320+F279</f>
        <v>17702.2</v>
      </c>
      <c r="G278" s="31">
        <f>G287+G295+G306+G320+G279</f>
        <v>17013.2</v>
      </c>
    </row>
    <row r="279" spans="1:7" ht="12.75">
      <c r="A279" s="51" t="s">
        <v>302</v>
      </c>
      <c r="B279" s="26"/>
      <c r="C279" s="26"/>
      <c r="D279" s="44" t="s">
        <v>303</v>
      </c>
      <c r="E279" s="31">
        <f aca="true" t="shared" si="40" ref="E279:E285">E280</f>
        <v>124.3</v>
      </c>
      <c r="F279" s="31">
        <f aca="true" t="shared" si="41" ref="F279:G285">F280</f>
        <v>150</v>
      </c>
      <c r="G279" s="31">
        <f t="shared" si="41"/>
        <v>150</v>
      </c>
    </row>
    <row r="280" spans="1:7" ht="22.5">
      <c r="A280" s="53" t="s">
        <v>302</v>
      </c>
      <c r="B280" s="7">
        <v>1200000</v>
      </c>
      <c r="C280" s="10"/>
      <c r="D280" s="48" t="s">
        <v>121</v>
      </c>
      <c r="E280" s="18">
        <f t="shared" si="40"/>
        <v>124.3</v>
      </c>
      <c r="F280" s="18">
        <f t="shared" si="41"/>
        <v>150</v>
      </c>
      <c r="G280" s="18">
        <f t="shared" si="41"/>
        <v>150</v>
      </c>
    </row>
    <row r="281" spans="1:7" ht="12.75">
      <c r="A281" s="53" t="s">
        <v>302</v>
      </c>
      <c r="B281" s="7">
        <v>1250000</v>
      </c>
      <c r="C281" s="10"/>
      <c r="D281" s="61" t="s">
        <v>389</v>
      </c>
      <c r="E281" s="18">
        <f t="shared" si="40"/>
        <v>124.3</v>
      </c>
      <c r="F281" s="18">
        <f t="shared" si="41"/>
        <v>150</v>
      </c>
      <c r="G281" s="18">
        <f t="shared" si="41"/>
        <v>150</v>
      </c>
    </row>
    <row r="282" spans="1:7" ht="22.5">
      <c r="A282" s="53" t="s">
        <v>302</v>
      </c>
      <c r="B282" s="7">
        <v>1252200</v>
      </c>
      <c r="C282" s="10"/>
      <c r="D282" s="48" t="s">
        <v>206</v>
      </c>
      <c r="E282" s="18">
        <f t="shared" si="40"/>
        <v>124.3</v>
      </c>
      <c r="F282" s="18">
        <f t="shared" si="41"/>
        <v>150</v>
      </c>
      <c r="G282" s="18">
        <f t="shared" si="41"/>
        <v>150</v>
      </c>
    </row>
    <row r="283" spans="1:7" ht="12.75">
      <c r="A283" s="53" t="s">
        <v>302</v>
      </c>
      <c r="B283" s="7">
        <v>1252201</v>
      </c>
      <c r="C283" s="10"/>
      <c r="D283" s="48" t="s">
        <v>574</v>
      </c>
      <c r="E283" s="18">
        <f t="shared" si="40"/>
        <v>124.3</v>
      </c>
      <c r="F283" s="18">
        <f t="shared" si="41"/>
        <v>150</v>
      </c>
      <c r="G283" s="18">
        <f t="shared" si="41"/>
        <v>150</v>
      </c>
    </row>
    <row r="284" spans="1:7" ht="22.5">
      <c r="A284" s="53" t="s">
        <v>302</v>
      </c>
      <c r="B284" s="7">
        <v>1252201</v>
      </c>
      <c r="C284" s="10" t="s">
        <v>315</v>
      </c>
      <c r="D284" s="46" t="s">
        <v>619</v>
      </c>
      <c r="E284" s="18">
        <f t="shared" si="40"/>
        <v>124.3</v>
      </c>
      <c r="F284" s="18">
        <f t="shared" si="41"/>
        <v>150</v>
      </c>
      <c r="G284" s="18">
        <f t="shared" si="41"/>
        <v>150</v>
      </c>
    </row>
    <row r="285" spans="1:7" ht="12.75">
      <c r="A285" s="53" t="s">
        <v>302</v>
      </c>
      <c r="B285" s="7">
        <v>1252201</v>
      </c>
      <c r="C285" s="10" t="s">
        <v>316</v>
      </c>
      <c r="D285" s="46" t="s">
        <v>317</v>
      </c>
      <c r="E285" s="18">
        <f t="shared" si="40"/>
        <v>124.3</v>
      </c>
      <c r="F285" s="18">
        <f t="shared" si="41"/>
        <v>150</v>
      </c>
      <c r="G285" s="18">
        <f t="shared" si="41"/>
        <v>150</v>
      </c>
    </row>
    <row r="286" spans="1:7" ht="12.75">
      <c r="A286" s="53" t="s">
        <v>302</v>
      </c>
      <c r="B286" s="7">
        <v>1252201</v>
      </c>
      <c r="C286" s="10" t="s">
        <v>254</v>
      </c>
      <c r="D286" s="45" t="s">
        <v>255</v>
      </c>
      <c r="E286" s="18">
        <f>'Прил.№4'!F676</f>
        <v>124.3</v>
      </c>
      <c r="F286" s="18">
        <f>'Прил.№4'!G676</f>
        <v>150</v>
      </c>
      <c r="G286" s="18">
        <f>'Прил.№4'!H676</f>
        <v>150</v>
      </c>
    </row>
    <row r="287" spans="1:7" s="5" customFormat="1" ht="12.75">
      <c r="A287" s="51" t="s">
        <v>155</v>
      </c>
      <c r="B287" s="26"/>
      <c r="C287" s="26"/>
      <c r="D287" s="20" t="s">
        <v>163</v>
      </c>
      <c r="E287" s="14">
        <f aca="true" t="shared" si="42" ref="E287:G293">E288</f>
        <v>0</v>
      </c>
      <c r="F287" s="14">
        <f t="shared" si="42"/>
        <v>143.8</v>
      </c>
      <c r="G287" s="14">
        <f t="shared" si="42"/>
        <v>54.7</v>
      </c>
    </row>
    <row r="288" spans="1:7" ht="12.75">
      <c r="A288" s="54" t="s">
        <v>155</v>
      </c>
      <c r="B288" s="27" t="s">
        <v>329</v>
      </c>
      <c r="C288" s="27"/>
      <c r="D288" s="45" t="s">
        <v>330</v>
      </c>
      <c r="E288" s="7">
        <f t="shared" si="42"/>
        <v>0</v>
      </c>
      <c r="F288" s="7">
        <f t="shared" si="42"/>
        <v>143.8</v>
      </c>
      <c r="G288" s="7">
        <f t="shared" si="42"/>
        <v>54.7</v>
      </c>
    </row>
    <row r="289" spans="1:7" ht="39" customHeight="1">
      <c r="A289" s="53" t="s">
        <v>155</v>
      </c>
      <c r="B289" s="10" t="s">
        <v>94</v>
      </c>
      <c r="C289" s="10"/>
      <c r="D289" s="59" t="s">
        <v>67</v>
      </c>
      <c r="E289" s="7">
        <f t="shared" si="42"/>
        <v>0</v>
      </c>
      <c r="F289" s="7">
        <f t="shared" si="42"/>
        <v>143.8</v>
      </c>
      <c r="G289" s="7">
        <f t="shared" si="42"/>
        <v>54.7</v>
      </c>
    </row>
    <row r="290" spans="1:7" ht="12.75">
      <c r="A290" s="54" t="s">
        <v>155</v>
      </c>
      <c r="B290" s="27" t="s">
        <v>95</v>
      </c>
      <c r="C290" s="10"/>
      <c r="D290" s="46" t="s">
        <v>372</v>
      </c>
      <c r="E290" s="7">
        <f>E291</f>
        <v>0</v>
      </c>
      <c r="F290" s="7">
        <f t="shared" si="42"/>
        <v>143.8</v>
      </c>
      <c r="G290" s="7">
        <f t="shared" si="42"/>
        <v>54.7</v>
      </c>
    </row>
    <row r="291" spans="1:7" ht="56.25">
      <c r="A291" s="54" t="s">
        <v>155</v>
      </c>
      <c r="B291" s="27" t="s">
        <v>68</v>
      </c>
      <c r="C291" s="10"/>
      <c r="D291" s="46" t="s">
        <v>120</v>
      </c>
      <c r="E291" s="7">
        <f>E292</f>
        <v>0</v>
      </c>
      <c r="F291" s="7">
        <f t="shared" si="42"/>
        <v>143.8</v>
      </c>
      <c r="G291" s="7">
        <f t="shared" si="42"/>
        <v>54.7</v>
      </c>
    </row>
    <row r="292" spans="1:7" ht="22.5">
      <c r="A292" s="53" t="s">
        <v>155</v>
      </c>
      <c r="B292" s="27" t="s">
        <v>68</v>
      </c>
      <c r="C292" s="10" t="s">
        <v>279</v>
      </c>
      <c r="D292" s="46" t="s">
        <v>292</v>
      </c>
      <c r="E292" s="7">
        <f t="shared" si="42"/>
        <v>0</v>
      </c>
      <c r="F292" s="7">
        <f t="shared" si="42"/>
        <v>143.8</v>
      </c>
      <c r="G292" s="7">
        <f t="shared" si="42"/>
        <v>54.7</v>
      </c>
    </row>
    <row r="293" spans="1:7" ht="22.5">
      <c r="A293" s="54" t="s">
        <v>155</v>
      </c>
      <c r="B293" s="27" t="s">
        <v>68</v>
      </c>
      <c r="C293" s="10" t="s">
        <v>278</v>
      </c>
      <c r="D293" s="46" t="s">
        <v>293</v>
      </c>
      <c r="E293" s="7">
        <f t="shared" si="42"/>
        <v>0</v>
      </c>
      <c r="F293" s="7">
        <f t="shared" si="42"/>
        <v>143.8</v>
      </c>
      <c r="G293" s="7">
        <f t="shared" si="42"/>
        <v>54.7</v>
      </c>
    </row>
    <row r="294" spans="1:7" ht="22.5">
      <c r="A294" s="53" t="s">
        <v>155</v>
      </c>
      <c r="B294" s="27" t="s">
        <v>68</v>
      </c>
      <c r="C294" s="10" t="s">
        <v>244</v>
      </c>
      <c r="D294" s="46" t="s">
        <v>610</v>
      </c>
      <c r="E294" s="7">
        <f>'Прил.№4'!F398</f>
        <v>0</v>
      </c>
      <c r="F294" s="7">
        <f>'Прил.№4'!G398</f>
        <v>143.8</v>
      </c>
      <c r="G294" s="7">
        <f>'Прил.№4'!H398</f>
        <v>54.7</v>
      </c>
    </row>
    <row r="295" spans="1:7" ht="12.75">
      <c r="A295" s="51" t="s">
        <v>156</v>
      </c>
      <c r="B295" s="26"/>
      <c r="C295" s="26"/>
      <c r="D295" s="20" t="s">
        <v>164</v>
      </c>
      <c r="E295" s="14">
        <f aca="true" t="shared" si="43" ref="E295:E301">E296</f>
        <v>2566.1</v>
      </c>
      <c r="F295" s="14">
        <f aca="true" t="shared" si="44" ref="F295:G300">F296</f>
        <v>1246.4</v>
      </c>
      <c r="G295" s="14">
        <f t="shared" si="44"/>
        <v>1256.4</v>
      </c>
    </row>
    <row r="296" spans="1:7" ht="22.5">
      <c r="A296" s="53" t="s">
        <v>156</v>
      </c>
      <c r="B296" s="10" t="s">
        <v>331</v>
      </c>
      <c r="C296" s="10"/>
      <c r="D296" s="45" t="s">
        <v>65</v>
      </c>
      <c r="E296" s="7">
        <f t="shared" si="43"/>
        <v>2566.1</v>
      </c>
      <c r="F296" s="7">
        <f t="shared" si="44"/>
        <v>1246.4</v>
      </c>
      <c r="G296" s="7">
        <f t="shared" si="44"/>
        <v>1256.4</v>
      </c>
    </row>
    <row r="297" spans="1:7" ht="22.5">
      <c r="A297" s="53" t="s">
        <v>156</v>
      </c>
      <c r="B297" s="10" t="s">
        <v>377</v>
      </c>
      <c r="C297" s="10"/>
      <c r="D297" s="57" t="s">
        <v>73</v>
      </c>
      <c r="E297" s="7">
        <f>E298+E303</f>
        <v>2566.1</v>
      </c>
      <c r="F297" s="7">
        <f>F298+F303</f>
        <v>1246.4</v>
      </c>
      <c r="G297" s="7">
        <f>G298+G303</f>
        <v>1256.4</v>
      </c>
    </row>
    <row r="298" spans="1:7" ht="22.5">
      <c r="A298" s="53" t="s">
        <v>156</v>
      </c>
      <c r="B298" s="10" t="s">
        <v>396</v>
      </c>
      <c r="C298" s="10"/>
      <c r="D298" s="46" t="s">
        <v>600</v>
      </c>
      <c r="E298" s="7">
        <f t="shared" si="43"/>
        <v>1511.8</v>
      </c>
      <c r="F298" s="7">
        <f t="shared" si="44"/>
        <v>1246.4</v>
      </c>
      <c r="G298" s="7">
        <f t="shared" si="44"/>
        <v>1256.4</v>
      </c>
    </row>
    <row r="299" spans="1:7" ht="12.75">
      <c r="A299" s="53" t="s">
        <v>156</v>
      </c>
      <c r="B299" s="10" t="s">
        <v>397</v>
      </c>
      <c r="C299" s="10"/>
      <c r="D299" s="46" t="s">
        <v>506</v>
      </c>
      <c r="E299" s="7">
        <f t="shared" si="43"/>
        <v>1511.8</v>
      </c>
      <c r="F299" s="7">
        <f t="shared" si="44"/>
        <v>1246.4</v>
      </c>
      <c r="G299" s="7">
        <f t="shared" si="44"/>
        <v>1256.4</v>
      </c>
    </row>
    <row r="300" spans="1:7" ht="45">
      <c r="A300" s="53" t="s">
        <v>156</v>
      </c>
      <c r="B300" s="10" t="s">
        <v>398</v>
      </c>
      <c r="C300" s="10"/>
      <c r="D300" s="46" t="s">
        <v>74</v>
      </c>
      <c r="E300" s="7">
        <f t="shared" si="43"/>
        <v>1511.8</v>
      </c>
      <c r="F300" s="7">
        <f t="shared" si="44"/>
        <v>1246.4</v>
      </c>
      <c r="G300" s="7">
        <f t="shared" si="44"/>
        <v>1256.4</v>
      </c>
    </row>
    <row r="301" spans="1:7" ht="12.75">
      <c r="A301" s="53" t="s">
        <v>156</v>
      </c>
      <c r="B301" s="10" t="s">
        <v>398</v>
      </c>
      <c r="C301" s="10" t="s">
        <v>311</v>
      </c>
      <c r="D301" s="45" t="s">
        <v>312</v>
      </c>
      <c r="E301" s="7">
        <f t="shared" si="43"/>
        <v>1511.8</v>
      </c>
      <c r="F301" s="7">
        <f>F302</f>
        <v>1246.4</v>
      </c>
      <c r="G301" s="7">
        <f>G302</f>
        <v>1256.4</v>
      </c>
    </row>
    <row r="302" spans="1:7" ht="22.5">
      <c r="A302" s="53" t="s">
        <v>156</v>
      </c>
      <c r="B302" s="10" t="s">
        <v>398</v>
      </c>
      <c r="C302" s="10" t="s">
        <v>242</v>
      </c>
      <c r="D302" s="45" t="s">
        <v>612</v>
      </c>
      <c r="E302" s="7">
        <f>'Прил.№4'!F195</f>
        <v>1511.8</v>
      </c>
      <c r="F302" s="7">
        <f>'Прил.№4'!G195</f>
        <v>1246.4</v>
      </c>
      <c r="G302" s="7">
        <f>'Прил.№4'!H195</f>
        <v>1256.4</v>
      </c>
    </row>
    <row r="303" spans="1:7" ht="45">
      <c r="A303" s="53" t="s">
        <v>156</v>
      </c>
      <c r="B303" s="10" t="s">
        <v>298</v>
      </c>
      <c r="C303" s="10"/>
      <c r="D303" s="45" t="s">
        <v>299</v>
      </c>
      <c r="E303" s="7">
        <f aca="true" t="shared" si="45" ref="E303:G304">E304</f>
        <v>1054.3</v>
      </c>
      <c r="F303" s="7">
        <f t="shared" si="45"/>
        <v>0</v>
      </c>
      <c r="G303" s="7">
        <f t="shared" si="45"/>
        <v>0</v>
      </c>
    </row>
    <row r="304" spans="1:7" ht="12.75">
      <c r="A304" s="53" t="s">
        <v>156</v>
      </c>
      <c r="B304" s="10" t="s">
        <v>298</v>
      </c>
      <c r="C304" s="10" t="s">
        <v>311</v>
      </c>
      <c r="D304" s="45" t="s">
        <v>312</v>
      </c>
      <c r="E304" s="7">
        <f t="shared" si="45"/>
        <v>1054.3</v>
      </c>
      <c r="F304" s="7">
        <f t="shared" si="45"/>
        <v>0</v>
      </c>
      <c r="G304" s="7">
        <f t="shared" si="45"/>
        <v>0</v>
      </c>
    </row>
    <row r="305" spans="1:7" ht="22.5">
      <c r="A305" s="53" t="s">
        <v>156</v>
      </c>
      <c r="B305" s="10" t="s">
        <v>298</v>
      </c>
      <c r="C305" s="10" t="s">
        <v>242</v>
      </c>
      <c r="D305" s="45" t="s">
        <v>612</v>
      </c>
      <c r="E305" s="7">
        <f>'Прил.№4'!F198</f>
        <v>1054.3</v>
      </c>
      <c r="F305" s="7">
        <f>'Прил.№4'!G198</f>
        <v>0</v>
      </c>
      <c r="G305" s="7">
        <f>'Прил.№4'!H198</f>
        <v>0</v>
      </c>
    </row>
    <row r="306" spans="1:7" s="9" customFormat="1" ht="12.75">
      <c r="A306" s="51" t="s">
        <v>229</v>
      </c>
      <c r="B306" s="26"/>
      <c r="C306" s="26"/>
      <c r="D306" s="83" t="s">
        <v>230</v>
      </c>
      <c r="E306" s="14">
        <f>E307+E316</f>
        <v>17669.600000000002</v>
      </c>
      <c r="F306" s="14">
        <f>F307+F316</f>
        <v>16057</v>
      </c>
      <c r="G306" s="14">
        <f>G307+G316</f>
        <v>15447.1</v>
      </c>
    </row>
    <row r="307" spans="1:7" ht="22.5">
      <c r="A307" s="53" t="s">
        <v>229</v>
      </c>
      <c r="B307" s="10" t="s">
        <v>331</v>
      </c>
      <c r="C307" s="10"/>
      <c r="D307" s="45" t="s">
        <v>65</v>
      </c>
      <c r="E307" s="7">
        <f aca="true" t="shared" si="46" ref="E307:E313">E308</f>
        <v>6594.400000000001</v>
      </c>
      <c r="F307" s="7">
        <f aca="true" t="shared" si="47" ref="F307:G313">F308</f>
        <v>4981.8</v>
      </c>
      <c r="G307" s="7">
        <f t="shared" si="47"/>
        <v>4371.9</v>
      </c>
    </row>
    <row r="308" spans="1:7" ht="33.75">
      <c r="A308" s="53" t="s">
        <v>229</v>
      </c>
      <c r="B308" s="10" t="s">
        <v>375</v>
      </c>
      <c r="C308" s="10"/>
      <c r="D308" s="57" t="s">
        <v>79</v>
      </c>
      <c r="E308" s="7">
        <f t="shared" si="46"/>
        <v>6594.400000000001</v>
      </c>
      <c r="F308" s="7">
        <f t="shared" si="47"/>
        <v>4981.8</v>
      </c>
      <c r="G308" s="7">
        <f t="shared" si="47"/>
        <v>4371.9</v>
      </c>
    </row>
    <row r="309" spans="1:7" ht="12.75">
      <c r="A309" s="53" t="s">
        <v>229</v>
      </c>
      <c r="B309" s="10" t="s">
        <v>376</v>
      </c>
      <c r="C309" s="10"/>
      <c r="D309" s="46" t="s">
        <v>372</v>
      </c>
      <c r="E309" s="7">
        <f t="shared" si="46"/>
        <v>6594.400000000001</v>
      </c>
      <c r="F309" s="7">
        <f t="shared" si="47"/>
        <v>4981.8</v>
      </c>
      <c r="G309" s="7">
        <f t="shared" si="47"/>
        <v>4371.9</v>
      </c>
    </row>
    <row r="310" spans="1:7" ht="12.75">
      <c r="A310" s="53" t="s">
        <v>229</v>
      </c>
      <c r="B310" s="10" t="s">
        <v>503</v>
      </c>
      <c r="C310" s="10"/>
      <c r="D310" s="45" t="s">
        <v>504</v>
      </c>
      <c r="E310" s="7">
        <f t="shared" si="46"/>
        <v>6594.400000000001</v>
      </c>
      <c r="F310" s="7">
        <f t="shared" si="47"/>
        <v>4981.8</v>
      </c>
      <c r="G310" s="7">
        <f t="shared" si="47"/>
        <v>4371.9</v>
      </c>
    </row>
    <row r="311" spans="1:7" ht="22.5">
      <c r="A311" s="53" t="s">
        <v>229</v>
      </c>
      <c r="B311" s="10" t="s">
        <v>505</v>
      </c>
      <c r="C311" s="10"/>
      <c r="D311" s="57" t="s">
        <v>81</v>
      </c>
      <c r="E311" s="7">
        <f t="shared" si="46"/>
        <v>6594.400000000001</v>
      </c>
      <c r="F311" s="7">
        <f t="shared" si="47"/>
        <v>4981.8</v>
      </c>
      <c r="G311" s="7">
        <f t="shared" si="47"/>
        <v>4371.9</v>
      </c>
    </row>
    <row r="312" spans="1:7" ht="22.5">
      <c r="A312" s="53" t="s">
        <v>229</v>
      </c>
      <c r="B312" s="10" t="s">
        <v>505</v>
      </c>
      <c r="C312" s="10" t="s">
        <v>279</v>
      </c>
      <c r="D312" s="46" t="s">
        <v>292</v>
      </c>
      <c r="E312" s="6">
        <f t="shared" si="46"/>
        <v>6594.400000000001</v>
      </c>
      <c r="F312" s="6">
        <f t="shared" si="47"/>
        <v>4981.8</v>
      </c>
      <c r="G312" s="6">
        <f t="shared" si="47"/>
        <v>4371.9</v>
      </c>
    </row>
    <row r="313" spans="1:7" ht="22.5">
      <c r="A313" s="53" t="s">
        <v>229</v>
      </c>
      <c r="B313" s="10" t="s">
        <v>505</v>
      </c>
      <c r="C313" s="10" t="s">
        <v>278</v>
      </c>
      <c r="D313" s="46" t="s">
        <v>293</v>
      </c>
      <c r="E313" s="7">
        <f t="shared" si="46"/>
        <v>6594.400000000001</v>
      </c>
      <c r="F313" s="7">
        <f t="shared" si="47"/>
        <v>4981.8</v>
      </c>
      <c r="G313" s="7">
        <f t="shared" si="47"/>
        <v>4371.9</v>
      </c>
    </row>
    <row r="314" spans="1:7" ht="22.5">
      <c r="A314" s="53" t="s">
        <v>229</v>
      </c>
      <c r="B314" s="10" t="s">
        <v>505</v>
      </c>
      <c r="C314" s="10" t="s">
        <v>244</v>
      </c>
      <c r="D314" s="46" t="s">
        <v>610</v>
      </c>
      <c r="E314" s="6">
        <f>'Прил.№4'!F207</f>
        <v>6594.400000000001</v>
      </c>
      <c r="F314" s="6">
        <f>'Прил.№4'!G207</f>
        <v>4981.8</v>
      </c>
      <c r="G314" s="6">
        <f>'Прил.№4'!H207</f>
        <v>4371.9</v>
      </c>
    </row>
    <row r="315" spans="1:7" ht="22.5">
      <c r="A315" s="53" t="s">
        <v>229</v>
      </c>
      <c r="B315" s="10" t="s">
        <v>118</v>
      </c>
      <c r="C315" s="10"/>
      <c r="D315" s="45" t="s">
        <v>368</v>
      </c>
      <c r="E315" s="6">
        <f>E316</f>
        <v>11075.2</v>
      </c>
      <c r="F315" s="6">
        <f aca="true" t="shared" si="48" ref="F315:G318">F316</f>
        <v>11075.2</v>
      </c>
      <c r="G315" s="6">
        <f t="shared" si="48"/>
        <v>11075.2</v>
      </c>
    </row>
    <row r="316" spans="1:7" ht="22.5">
      <c r="A316" s="53" t="s">
        <v>229</v>
      </c>
      <c r="B316" s="10" t="s">
        <v>542</v>
      </c>
      <c r="C316" s="10"/>
      <c r="D316" s="45" t="s">
        <v>543</v>
      </c>
      <c r="E316" s="6">
        <f>E317</f>
        <v>11075.2</v>
      </c>
      <c r="F316" s="6">
        <f t="shared" si="48"/>
        <v>11075.2</v>
      </c>
      <c r="G316" s="6">
        <f t="shared" si="48"/>
        <v>11075.2</v>
      </c>
    </row>
    <row r="317" spans="1:7" ht="22.5">
      <c r="A317" s="53" t="s">
        <v>229</v>
      </c>
      <c r="B317" s="10" t="s">
        <v>542</v>
      </c>
      <c r="C317" s="10" t="s">
        <v>279</v>
      </c>
      <c r="D317" s="46" t="s">
        <v>292</v>
      </c>
      <c r="E317" s="6">
        <f>E318</f>
        <v>11075.2</v>
      </c>
      <c r="F317" s="6">
        <f t="shared" si="48"/>
        <v>11075.2</v>
      </c>
      <c r="G317" s="6">
        <f t="shared" si="48"/>
        <v>11075.2</v>
      </c>
    </row>
    <row r="318" spans="1:7" ht="22.5">
      <c r="A318" s="53" t="s">
        <v>229</v>
      </c>
      <c r="B318" s="10" t="s">
        <v>542</v>
      </c>
      <c r="C318" s="10" t="s">
        <v>278</v>
      </c>
      <c r="D318" s="46" t="s">
        <v>293</v>
      </c>
      <c r="E318" s="6">
        <f>E319</f>
        <v>11075.2</v>
      </c>
      <c r="F318" s="6">
        <f t="shared" si="48"/>
        <v>11075.2</v>
      </c>
      <c r="G318" s="6">
        <f t="shared" si="48"/>
        <v>11075.2</v>
      </c>
    </row>
    <row r="319" spans="1:7" ht="22.5">
      <c r="A319" s="53" t="s">
        <v>229</v>
      </c>
      <c r="B319" s="10" t="s">
        <v>542</v>
      </c>
      <c r="C319" s="10" t="s">
        <v>244</v>
      </c>
      <c r="D319" s="46" t="s">
        <v>610</v>
      </c>
      <c r="E319" s="6">
        <f>'Прил.№4'!F211</f>
        <v>11075.2</v>
      </c>
      <c r="F319" s="6">
        <f>'Прил.№4'!G211</f>
        <v>11075.2</v>
      </c>
      <c r="G319" s="6">
        <f>'Прил.№4'!H211</f>
        <v>11075.2</v>
      </c>
    </row>
    <row r="320" spans="1:7" ht="12.75">
      <c r="A320" s="51" t="s">
        <v>209</v>
      </c>
      <c r="B320" s="26"/>
      <c r="C320" s="26"/>
      <c r="D320" s="20" t="s">
        <v>165</v>
      </c>
      <c r="E320" s="31">
        <f>E321+E334</f>
        <v>15</v>
      </c>
      <c r="F320" s="31">
        <f>F321+F334</f>
        <v>105</v>
      </c>
      <c r="G320" s="31">
        <f>G321+G334</f>
        <v>105</v>
      </c>
    </row>
    <row r="321" spans="1:7" s="5" customFormat="1" ht="12.75">
      <c r="A321" s="53" t="s">
        <v>209</v>
      </c>
      <c r="B321" s="10" t="s">
        <v>328</v>
      </c>
      <c r="C321" s="10"/>
      <c r="D321" s="60" t="s">
        <v>64</v>
      </c>
      <c r="E321" s="18">
        <f>E322</f>
        <v>0</v>
      </c>
      <c r="F321" s="18">
        <f aca="true" t="shared" si="49" ref="F321:G327">F322</f>
        <v>75</v>
      </c>
      <c r="G321" s="18">
        <f t="shared" si="49"/>
        <v>75</v>
      </c>
    </row>
    <row r="322" spans="1:7" ht="12.75">
      <c r="A322" s="53" t="s">
        <v>209</v>
      </c>
      <c r="B322" s="10" t="s">
        <v>373</v>
      </c>
      <c r="C322" s="10"/>
      <c r="D322" s="61" t="s">
        <v>386</v>
      </c>
      <c r="E322" s="37">
        <f>E323</f>
        <v>0</v>
      </c>
      <c r="F322" s="37">
        <f t="shared" si="49"/>
        <v>75</v>
      </c>
      <c r="G322" s="37">
        <f t="shared" si="49"/>
        <v>75</v>
      </c>
    </row>
    <row r="323" spans="1:7" ht="12.75">
      <c r="A323" s="53" t="s">
        <v>209</v>
      </c>
      <c r="B323" s="10" t="s">
        <v>374</v>
      </c>
      <c r="C323" s="10"/>
      <c r="D323" s="46" t="s">
        <v>372</v>
      </c>
      <c r="E323" s="37">
        <f>E324+E329</f>
        <v>0</v>
      </c>
      <c r="F323" s="37">
        <f>F324+F329</f>
        <v>75</v>
      </c>
      <c r="G323" s="37">
        <f>G324+G329</f>
        <v>75</v>
      </c>
    </row>
    <row r="324" spans="1:7" ht="22.5">
      <c r="A324" s="53" t="s">
        <v>209</v>
      </c>
      <c r="B324" s="10" t="s">
        <v>560</v>
      </c>
      <c r="C324" s="10"/>
      <c r="D324" s="46" t="s">
        <v>562</v>
      </c>
      <c r="E324" s="37">
        <f>E325</f>
        <v>0</v>
      </c>
      <c r="F324" s="37">
        <f t="shared" si="49"/>
        <v>50</v>
      </c>
      <c r="G324" s="37">
        <f t="shared" si="49"/>
        <v>50</v>
      </c>
    </row>
    <row r="325" spans="1:7" ht="22.5">
      <c r="A325" s="53" t="s">
        <v>209</v>
      </c>
      <c r="B325" s="10" t="s">
        <v>430</v>
      </c>
      <c r="C325" s="10"/>
      <c r="D325" s="46" t="s">
        <v>431</v>
      </c>
      <c r="E325" s="37">
        <f>E326</f>
        <v>0</v>
      </c>
      <c r="F325" s="37">
        <f t="shared" si="49"/>
        <v>50</v>
      </c>
      <c r="G325" s="37">
        <f t="shared" si="49"/>
        <v>50</v>
      </c>
    </row>
    <row r="326" spans="1:7" ht="22.5">
      <c r="A326" s="53" t="s">
        <v>209</v>
      </c>
      <c r="B326" s="10" t="s">
        <v>430</v>
      </c>
      <c r="C326" s="10" t="s">
        <v>279</v>
      </c>
      <c r="D326" s="46" t="s">
        <v>292</v>
      </c>
      <c r="E326" s="37">
        <f>E327</f>
        <v>0</v>
      </c>
      <c r="F326" s="37">
        <f t="shared" si="49"/>
        <v>50</v>
      </c>
      <c r="G326" s="37">
        <f t="shared" si="49"/>
        <v>50</v>
      </c>
    </row>
    <row r="327" spans="1:7" ht="22.5">
      <c r="A327" s="53" t="s">
        <v>209</v>
      </c>
      <c r="B327" s="10" t="s">
        <v>430</v>
      </c>
      <c r="C327" s="10" t="s">
        <v>278</v>
      </c>
      <c r="D327" s="46" t="s">
        <v>293</v>
      </c>
      <c r="E327" s="37">
        <f>E328</f>
        <v>0</v>
      </c>
      <c r="F327" s="37">
        <f t="shared" si="49"/>
        <v>50</v>
      </c>
      <c r="G327" s="37">
        <f t="shared" si="49"/>
        <v>50</v>
      </c>
    </row>
    <row r="328" spans="1:7" ht="22.5">
      <c r="A328" s="53" t="s">
        <v>209</v>
      </c>
      <c r="B328" s="10" t="s">
        <v>430</v>
      </c>
      <c r="C328" s="10" t="s">
        <v>244</v>
      </c>
      <c r="D328" s="46" t="s">
        <v>610</v>
      </c>
      <c r="E328" s="18">
        <f>'Прил.№4'!F407</f>
        <v>0</v>
      </c>
      <c r="F328" s="18">
        <f>'Прил.№4'!G407</f>
        <v>50</v>
      </c>
      <c r="G328" s="18">
        <f>'Прил.№4'!H407</f>
        <v>50</v>
      </c>
    </row>
    <row r="329" spans="1:7" ht="12.75">
      <c r="A329" s="53" t="s">
        <v>209</v>
      </c>
      <c r="B329" s="10" t="s">
        <v>563</v>
      </c>
      <c r="C329" s="10"/>
      <c r="D329" s="46" t="s">
        <v>564</v>
      </c>
      <c r="E329" s="18">
        <f>E330</f>
        <v>0</v>
      </c>
      <c r="F329" s="18">
        <f aca="true" t="shared" si="50" ref="F329:G332">F330</f>
        <v>25</v>
      </c>
      <c r="G329" s="18">
        <f t="shared" si="50"/>
        <v>25</v>
      </c>
    </row>
    <row r="330" spans="1:7" ht="22.5">
      <c r="A330" s="53" t="s">
        <v>209</v>
      </c>
      <c r="B330" s="10" t="s">
        <v>432</v>
      </c>
      <c r="C330" s="10"/>
      <c r="D330" s="46" t="s">
        <v>433</v>
      </c>
      <c r="E330" s="18">
        <f>E331</f>
        <v>0</v>
      </c>
      <c r="F330" s="18">
        <f t="shared" si="50"/>
        <v>25</v>
      </c>
      <c r="G330" s="18">
        <f t="shared" si="50"/>
        <v>25</v>
      </c>
    </row>
    <row r="331" spans="1:7" ht="22.5">
      <c r="A331" s="53" t="s">
        <v>209</v>
      </c>
      <c r="B331" s="10" t="s">
        <v>432</v>
      </c>
      <c r="C331" s="10" t="s">
        <v>279</v>
      </c>
      <c r="D331" s="46" t="s">
        <v>292</v>
      </c>
      <c r="E331" s="18">
        <f>E332</f>
        <v>0</v>
      </c>
      <c r="F331" s="18">
        <f t="shared" si="50"/>
        <v>25</v>
      </c>
      <c r="G331" s="18">
        <f t="shared" si="50"/>
        <v>25</v>
      </c>
    </row>
    <row r="332" spans="1:7" ht="22.5">
      <c r="A332" s="53" t="s">
        <v>209</v>
      </c>
      <c r="B332" s="10" t="s">
        <v>432</v>
      </c>
      <c r="C332" s="10" t="s">
        <v>278</v>
      </c>
      <c r="D332" s="46" t="s">
        <v>293</v>
      </c>
      <c r="E332" s="18">
        <f>E333</f>
        <v>0</v>
      </c>
      <c r="F332" s="18">
        <f t="shared" si="50"/>
        <v>25</v>
      </c>
      <c r="G332" s="18">
        <f t="shared" si="50"/>
        <v>25</v>
      </c>
    </row>
    <row r="333" spans="1:7" ht="22.5">
      <c r="A333" s="53" t="s">
        <v>209</v>
      </c>
      <c r="B333" s="10" t="s">
        <v>432</v>
      </c>
      <c r="C333" s="10" t="s">
        <v>244</v>
      </c>
      <c r="D333" s="46" t="s">
        <v>610</v>
      </c>
      <c r="E333" s="18">
        <f>'Прил.№4'!F412</f>
        <v>0</v>
      </c>
      <c r="F333" s="18">
        <f>'Прил.№4'!G412</f>
        <v>25</v>
      </c>
      <c r="G333" s="18">
        <f>'Прил.№4'!H412</f>
        <v>25</v>
      </c>
    </row>
    <row r="334" spans="1:7" ht="12.75">
      <c r="A334" s="53" t="s">
        <v>209</v>
      </c>
      <c r="B334" s="10" t="s">
        <v>151</v>
      </c>
      <c r="C334" s="10"/>
      <c r="D334" s="46" t="s">
        <v>491</v>
      </c>
      <c r="E334" s="7">
        <f aca="true" t="shared" si="51" ref="E334:G335">E335</f>
        <v>15</v>
      </c>
      <c r="F334" s="7">
        <f t="shared" si="51"/>
        <v>30</v>
      </c>
      <c r="G334" s="7">
        <f t="shared" si="51"/>
        <v>30</v>
      </c>
    </row>
    <row r="335" spans="1:7" ht="12.75">
      <c r="A335" s="53" t="s">
        <v>209</v>
      </c>
      <c r="B335" s="27" t="s">
        <v>14</v>
      </c>
      <c r="C335" s="27"/>
      <c r="D335" s="45" t="s">
        <v>342</v>
      </c>
      <c r="E335" s="7">
        <f t="shared" si="51"/>
        <v>15</v>
      </c>
      <c r="F335" s="7">
        <f t="shared" si="51"/>
        <v>30</v>
      </c>
      <c r="G335" s="7">
        <f t="shared" si="51"/>
        <v>30</v>
      </c>
    </row>
    <row r="336" spans="1:7" ht="12.75">
      <c r="A336" s="53" t="s">
        <v>209</v>
      </c>
      <c r="B336" s="27" t="s">
        <v>15</v>
      </c>
      <c r="C336" s="27"/>
      <c r="D336" s="46" t="s">
        <v>372</v>
      </c>
      <c r="E336" s="7">
        <f>E337+E350</f>
        <v>15</v>
      </c>
      <c r="F336" s="7">
        <f>F337+F350</f>
        <v>30</v>
      </c>
      <c r="G336" s="7">
        <f>G337+G350</f>
        <v>30</v>
      </c>
    </row>
    <row r="337" spans="1:7" ht="22.5">
      <c r="A337" s="53" t="s">
        <v>209</v>
      </c>
      <c r="B337" s="27" t="s">
        <v>492</v>
      </c>
      <c r="C337" s="27"/>
      <c r="D337" s="46" t="s">
        <v>493</v>
      </c>
      <c r="E337" s="7">
        <f>E338+E342+E346</f>
        <v>15</v>
      </c>
      <c r="F337" s="7">
        <f>F338+F342+F346</f>
        <v>20</v>
      </c>
      <c r="G337" s="7">
        <f>G338+G342+G346</f>
        <v>20</v>
      </c>
    </row>
    <row r="338" spans="1:7" ht="12.75">
      <c r="A338" s="53" t="s">
        <v>209</v>
      </c>
      <c r="B338" s="27" t="s">
        <v>494</v>
      </c>
      <c r="C338" s="27"/>
      <c r="D338" s="46" t="s">
        <v>495</v>
      </c>
      <c r="E338" s="7">
        <f>E339</f>
        <v>5</v>
      </c>
      <c r="F338" s="7">
        <f aca="true" t="shared" si="52" ref="F338:G340">F339</f>
        <v>5</v>
      </c>
      <c r="G338" s="7">
        <f t="shared" si="52"/>
        <v>5</v>
      </c>
    </row>
    <row r="339" spans="1:7" ht="22.5">
      <c r="A339" s="53" t="s">
        <v>209</v>
      </c>
      <c r="B339" s="27" t="s">
        <v>494</v>
      </c>
      <c r="C339" s="10" t="s">
        <v>279</v>
      </c>
      <c r="D339" s="46" t="s">
        <v>292</v>
      </c>
      <c r="E339" s="7">
        <f>E340</f>
        <v>5</v>
      </c>
      <c r="F339" s="7">
        <f t="shared" si="52"/>
        <v>5</v>
      </c>
      <c r="G339" s="7">
        <f t="shared" si="52"/>
        <v>5</v>
      </c>
    </row>
    <row r="340" spans="1:7" ht="22.5">
      <c r="A340" s="53" t="s">
        <v>209</v>
      </c>
      <c r="B340" s="27" t="s">
        <v>494</v>
      </c>
      <c r="C340" s="10" t="s">
        <v>278</v>
      </c>
      <c r="D340" s="46" t="s">
        <v>293</v>
      </c>
      <c r="E340" s="7">
        <f>E341</f>
        <v>5</v>
      </c>
      <c r="F340" s="7">
        <f t="shared" si="52"/>
        <v>5</v>
      </c>
      <c r="G340" s="7">
        <f t="shared" si="52"/>
        <v>5</v>
      </c>
    </row>
    <row r="341" spans="1:7" ht="22.5">
      <c r="A341" s="53" t="s">
        <v>209</v>
      </c>
      <c r="B341" s="27" t="s">
        <v>494</v>
      </c>
      <c r="C341" s="10" t="s">
        <v>244</v>
      </c>
      <c r="D341" s="46" t="s">
        <v>610</v>
      </c>
      <c r="E341" s="7">
        <f>'Прил.№4'!F462</f>
        <v>5</v>
      </c>
      <c r="F341" s="7">
        <f>'Прил.№4'!G462</f>
        <v>5</v>
      </c>
      <c r="G341" s="7">
        <f>'Прил.№4'!H462</f>
        <v>5</v>
      </c>
    </row>
    <row r="342" spans="1:7" ht="22.5">
      <c r="A342" s="53" t="s">
        <v>209</v>
      </c>
      <c r="B342" s="27" t="s">
        <v>451</v>
      </c>
      <c r="C342" s="27"/>
      <c r="D342" s="46" t="s">
        <v>496</v>
      </c>
      <c r="E342" s="7">
        <f>E343</f>
        <v>10</v>
      </c>
      <c r="F342" s="7">
        <f aca="true" t="shared" si="53" ref="F342:G344">F343</f>
        <v>10</v>
      </c>
      <c r="G342" s="7">
        <f t="shared" si="53"/>
        <v>10</v>
      </c>
    </row>
    <row r="343" spans="1:7" ht="22.5">
      <c r="A343" s="53" t="s">
        <v>209</v>
      </c>
      <c r="B343" s="27" t="s">
        <v>451</v>
      </c>
      <c r="C343" s="10" t="s">
        <v>279</v>
      </c>
      <c r="D343" s="46" t="s">
        <v>292</v>
      </c>
      <c r="E343" s="7">
        <f>E344</f>
        <v>10</v>
      </c>
      <c r="F343" s="7">
        <f t="shared" si="53"/>
        <v>10</v>
      </c>
      <c r="G343" s="7">
        <f t="shared" si="53"/>
        <v>10</v>
      </c>
    </row>
    <row r="344" spans="1:7" ht="22.5">
      <c r="A344" s="53" t="s">
        <v>209</v>
      </c>
      <c r="B344" s="27" t="s">
        <v>451</v>
      </c>
      <c r="C344" s="10" t="s">
        <v>278</v>
      </c>
      <c r="D344" s="46" t="s">
        <v>293</v>
      </c>
      <c r="E344" s="7">
        <f>E345</f>
        <v>10</v>
      </c>
      <c r="F344" s="7">
        <f t="shared" si="53"/>
        <v>10</v>
      </c>
      <c r="G344" s="7">
        <f t="shared" si="53"/>
        <v>10</v>
      </c>
    </row>
    <row r="345" spans="1:7" ht="22.5">
      <c r="A345" s="53" t="s">
        <v>209</v>
      </c>
      <c r="B345" s="27" t="s">
        <v>451</v>
      </c>
      <c r="C345" s="10" t="s">
        <v>244</v>
      </c>
      <c r="D345" s="46" t="s">
        <v>610</v>
      </c>
      <c r="E345" s="7">
        <f>'Прил.№4'!F466</f>
        <v>10</v>
      </c>
      <c r="F345" s="7">
        <f>'Прил.№4'!G466</f>
        <v>10</v>
      </c>
      <c r="G345" s="7">
        <f>'Прил.№4'!H466</f>
        <v>10</v>
      </c>
    </row>
    <row r="346" spans="1:7" ht="22.5">
      <c r="A346" s="53" t="s">
        <v>209</v>
      </c>
      <c r="B346" s="27" t="s">
        <v>453</v>
      </c>
      <c r="C346" s="27"/>
      <c r="D346" s="46" t="s">
        <v>497</v>
      </c>
      <c r="E346" s="7">
        <f>E347</f>
        <v>0</v>
      </c>
      <c r="F346" s="7">
        <f aca="true" t="shared" si="54" ref="F346:G348">F347</f>
        <v>5</v>
      </c>
      <c r="G346" s="7">
        <f t="shared" si="54"/>
        <v>5</v>
      </c>
    </row>
    <row r="347" spans="1:7" ht="22.5">
      <c r="A347" s="53" t="s">
        <v>209</v>
      </c>
      <c r="B347" s="27" t="s">
        <v>453</v>
      </c>
      <c r="C347" s="10" t="s">
        <v>279</v>
      </c>
      <c r="D347" s="46" t="s">
        <v>292</v>
      </c>
      <c r="E347" s="7">
        <f>E348</f>
        <v>0</v>
      </c>
      <c r="F347" s="7">
        <f t="shared" si="54"/>
        <v>5</v>
      </c>
      <c r="G347" s="7">
        <f t="shared" si="54"/>
        <v>5</v>
      </c>
    </row>
    <row r="348" spans="1:7" ht="22.5">
      <c r="A348" s="53" t="s">
        <v>209</v>
      </c>
      <c r="B348" s="27" t="s">
        <v>453</v>
      </c>
      <c r="C348" s="10" t="s">
        <v>278</v>
      </c>
      <c r="D348" s="46" t="s">
        <v>293</v>
      </c>
      <c r="E348" s="7">
        <f>E349</f>
        <v>0</v>
      </c>
      <c r="F348" s="7">
        <f t="shared" si="54"/>
        <v>5</v>
      </c>
      <c r="G348" s="7">
        <f t="shared" si="54"/>
        <v>5</v>
      </c>
    </row>
    <row r="349" spans="1:7" ht="22.5">
      <c r="A349" s="53" t="s">
        <v>209</v>
      </c>
      <c r="B349" s="27" t="s">
        <v>453</v>
      </c>
      <c r="C349" s="10" t="s">
        <v>244</v>
      </c>
      <c r="D349" s="46" t="s">
        <v>610</v>
      </c>
      <c r="E349" s="7">
        <f>'Прил.№4'!F470</f>
        <v>0</v>
      </c>
      <c r="F349" s="7">
        <f>'Прил.№4'!G470</f>
        <v>5</v>
      </c>
      <c r="G349" s="7">
        <f>'Прил.№4'!H470</f>
        <v>5</v>
      </c>
    </row>
    <row r="350" spans="1:7" ht="12.75">
      <c r="A350" s="53" t="s">
        <v>209</v>
      </c>
      <c r="B350" s="27" t="s">
        <v>498</v>
      </c>
      <c r="C350" s="27"/>
      <c r="D350" s="46" t="s">
        <v>499</v>
      </c>
      <c r="E350" s="7">
        <f>E351</f>
        <v>0</v>
      </c>
      <c r="F350" s="7">
        <f aca="true" t="shared" si="55" ref="F350:G353">F351</f>
        <v>10</v>
      </c>
      <c r="G350" s="7">
        <f t="shared" si="55"/>
        <v>10</v>
      </c>
    </row>
    <row r="351" spans="1:7" ht="12.75">
      <c r="A351" s="53" t="s">
        <v>209</v>
      </c>
      <c r="B351" s="27" t="s">
        <v>500</v>
      </c>
      <c r="C351" s="27"/>
      <c r="D351" s="46" t="s">
        <v>501</v>
      </c>
      <c r="E351" s="7">
        <f>E352</f>
        <v>0</v>
      </c>
      <c r="F351" s="7">
        <f t="shared" si="55"/>
        <v>10</v>
      </c>
      <c r="G351" s="7">
        <f t="shared" si="55"/>
        <v>10</v>
      </c>
    </row>
    <row r="352" spans="1:7" ht="22.5">
      <c r="A352" s="53" t="s">
        <v>209</v>
      </c>
      <c r="B352" s="27" t="s">
        <v>500</v>
      </c>
      <c r="C352" s="10" t="s">
        <v>279</v>
      </c>
      <c r="D352" s="46" t="s">
        <v>292</v>
      </c>
      <c r="E352" s="7">
        <f>E353</f>
        <v>0</v>
      </c>
      <c r="F352" s="7">
        <f t="shared" si="55"/>
        <v>10</v>
      </c>
      <c r="G352" s="7">
        <f t="shared" si="55"/>
        <v>10</v>
      </c>
    </row>
    <row r="353" spans="1:7" ht="22.5">
      <c r="A353" s="53" t="s">
        <v>209</v>
      </c>
      <c r="B353" s="27" t="s">
        <v>500</v>
      </c>
      <c r="C353" s="10" t="s">
        <v>278</v>
      </c>
      <c r="D353" s="46" t="s">
        <v>293</v>
      </c>
      <c r="E353" s="7">
        <f>E354</f>
        <v>0</v>
      </c>
      <c r="F353" s="7">
        <f t="shared" si="55"/>
        <v>10</v>
      </c>
      <c r="G353" s="7">
        <f t="shared" si="55"/>
        <v>10</v>
      </c>
    </row>
    <row r="354" spans="1:7" ht="22.5">
      <c r="A354" s="53" t="s">
        <v>209</v>
      </c>
      <c r="B354" s="27" t="s">
        <v>500</v>
      </c>
      <c r="C354" s="10" t="s">
        <v>244</v>
      </c>
      <c r="D354" s="46" t="s">
        <v>610</v>
      </c>
      <c r="E354" s="7">
        <f>'Прил.№4'!F475</f>
        <v>0</v>
      </c>
      <c r="F354" s="7">
        <f>'Прил.№4'!G475</f>
        <v>10</v>
      </c>
      <c r="G354" s="7">
        <f>'Прил.№4'!H475</f>
        <v>10</v>
      </c>
    </row>
    <row r="355" spans="1:7" ht="12.75">
      <c r="A355" s="51" t="s">
        <v>166</v>
      </c>
      <c r="B355" s="26"/>
      <c r="C355" s="26"/>
      <c r="D355" s="20" t="s">
        <v>167</v>
      </c>
      <c r="E355" s="14">
        <f>E356+E385+E440+E460+E530</f>
        <v>224908.87600000002</v>
      </c>
      <c r="F355" s="14">
        <f>F356+F385+F440+F460+F530</f>
        <v>163825</v>
      </c>
      <c r="G355" s="14">
        <f>G356+G385+G440+G460+G530</f>
        <v>160825</v>
      </c>
    </row>
    <row r="356" spans="1:7" ht="12.75">
      <c r="A356" s="51" t="s">
        <v>188</v>
      </c>
      <c r="B356" s="26"/>
      <c r="C356" s="26"/>
      <c r="D356" s="28" t="s">
        <v>189</v>
      </c>
      <c r="E356" s="14">
        <f aca="true" t="shared" si="56" ref="E356:G357">E357</f>
        <v>93226.701</v>
      </c>
      <c r="F356" s="14">
        <f t="shared" si="56"/>
        <v>47245</v>
      </c>
      <c r="G356" s="14">
        <f t="shared" si="56"/>
        <v>46142</v>
      </c>
    </row>
    <row r="357" spans="1:7" ht="22.5">
      <c r="A357" s="53" t="s">
        <v>188</v>
      </c>
      <c r="B357" s="10" t="s">
        <v>19</v>
      </c>
      <c r="C357" s="49"/>
      <c r="D357" s="48" t="s">
        <v>121</v>
      </c>
      <c r="E357" s="7">
        <f t="shared" si="56"/>
        <v>93226.701</v>
      </c>
      <c r="F357" s="7">
        <f t="shared" si="56"/>
        <v>47245</v>
      </c>
      <c r="G357" s="7">
        <f t="shared" si="56"/>
        <v>46142</v>
      </c>
    </row>
    <row r="358" spans="1:7" ht="12.75">
      <c r="A358" s="53" t="s">
        <v>188</v>
      </c>
      <c r="B358" s="10" t="s">
        <v>20</v>
      </c>
      <c r="C358" s="49"/>
      <c r="D358" s="61" t="s">
        <v>387</v>
      </c>
      <c r="E358" s="7">
        <f>E363+E376+E359+E373</f>
        <v>93226.701</v>
      </c>
      <c r="F358" s="7">
        <f>F363+F376+F359+F373</f>
        <v>47245</v>
      </c>
      <c r="G358" s="7">
        <f>G363+G376+G359+G373</f>
        <v>46142</v>
      </c>
    </row>
    <row r="359" spans="1:7" ht="12.75">
      <c r="A359" s="10" t="s">
        <v>188</v>
      </c>
      <c r="B359" s="10" t="s">
        <v>49</v>
      </c>
      <c r="C359" s="49"/>
      <c r="D359" s="46" t="s">
        <v>372</v>
      </c>
      <c r="E359" s="7">
        <f>E360</f>
        <v>2500</v>
      </c>
      <c r="F359" s="7">
        <f aca="true" t="shared" si="57" ref="F359:G361">F360</f>
        <v>0</v>
      </c>
      <c r="G359" s="7">
        <f t="shared" si="57"/>
        <v>0</v>
      </c>
    </row>
    <row r="360" spans="1:7" ht="22.5">
      <c r="A360" s="10" t="s">
        <v>188</v>
      </c>
      <c r="B360" s="10" t="s">
        <v>50</v>
      </c>
      <c r="C360" s="49"/>
      <c r="D360" s="48" t="s">
        <v>548</v>
      </c>
      <c r="E360" s="7">
        <f>E361</f>
        <v>2500</v>
      </c>
      <c r="F360" s="7">
        <f t="shared" si="57"/>
        <v>0</v>
      </c>
      <c r="G360" s="7">
        <f t="shared" si="57"/>
        <v>0</v>
      </c>
    </row>
    <row r="361" spans="1:7" ht="22.5">
      <c r="A361" s="10" t="s">
        <v>188</v>
      </c>
      <c r="B361" s="10" t="s">
        <v>51</v>
      </c>
      <c r="C361" s="49"/>
      <c r="D361" s="48" t="s">
        <v>52</v>
      </c>
      <c r="E361" s="7">
        <f>E362</f>
        <v>2500</v>
      </c>
      <c r="F361" s="7">
        <f t="shared" si="57"/>
        <v>0</v>
      </c>
      <c r="G361" s="7">
        <f t="shared" si="57"/>
        <v>0</v>
      </c>
    </row>
    <row r="362" spans="1:7" ht="22.5">
      <c r="A362" s="10" t="s">
        <v>188</v>
      </c>
      <c r="B362" s="10" t="s">
        <v>51</v>
      </c>
      <c r="C362" s="10" t="s">
        <v>521</v>
      </c>
      <c r="D362" s="45" t="s">
        <v>522</v>
      </c>
      <c r="E362" s="7">
        <f>'Прил.№4'!F219</f>
        <v>2500</v>
      </c>
      <c r="F362" s="7">
        <f>'Прил.№4'!G219</f>
        <v>0</v>
      </c>
      <c r="G362" s="7">
        <f>'Прил.№4'!H219</f>
        <v>0</v>
      </c>
    </row>
    <row r="363" spans="1:7" ht="22.5">
      <c r="A363" s="53" t="s">
        <v>188</v>
      </c>
      <c r="B363" s="10" t="s">
        <v>33</v>
      </c>
      <c r="C363" s="49"/>
      <c r="D363" s="48" t="s">
        <v>687</v>
      </c>
      <c r="E363" s="7">
        <f>E366</f>
        <v>21881.501000000004</v>
      </c>
      <c r="F363" s="7">
        <f>F366</f>
        <v>20179</v>
      </c>
      <c r="G363" s="7">
        <f>G366</f>
        <v>19076</v>
      </c>
    </row>
    <row r="364" spans="1:7" ht="22.5">
      <c r="A364" s="53" t="s">
        <v>188</v>
      </c>
      <c r="B364" s="10" t="s">
        <v>546</v>
      </c>
      <c r="C364" s="49"/>
      <c r="D364" s="48" t="s">
        <v>548</v>
      </c>
      <c r="E364" s="7">
        <f>E365</f>
        <v>21881.501000000004</v>
      </c>
      <c r="F364" s="7">
        <f aca="true" t="shared" si="58" ref="F364:G366">F365</f>
        <v>20179</v>
      </c>
      <c r="G364" s="7">
        <f t="shared" si="58"/>
        <v>19076</v>
      </c>
    </row>
    <row r="365" spans="1:7" ht="12.75">
      <c r="A365" s="53" t="s">
        <v>188</v>
      </c>
      <c r="B365" s="10" t="s">
        <v>547</v>
      </c>
      <c r="C365" s="49"/>
      <c r="D365" s="48" t="s">
        <v>549</v>
      </c>
      <c r="E365" s="7">
        <f>E366</f>
        <v>21881.501000000004</v>
      </c>
      <c r="F365" s="7">
        <f t="shared" si="58"/>
        <v>20179</v>
      </c>
      <c r="G365" s="7">
        <f t="shared" si="58"/>
        <v>19076</v>
      </c>
    </row>
    <row r="366" spans="1:7" ht="22.5">
      <c r="A366" s="53" t="s">
        <v>188</v>
      </c>
      <c r="B366" s="10" t="s">
        <v>547</v>
      </c>
      <c r="C366" s="49">
        <v>600</v>
      </c>
      <c r="D366" s="46" t="s">
        <v>619</v>
      </c>
      <c r="E366" s="7">
        <f>E367</f>
        <v>21881.501000000004</v>
      </c>
      <c r="F366" s="7">
        <f t="shared" si="58"/>
        <v>20179</v>
      </c>
      <c r="G366" s="7">
        <f t="shared" si="58"/>
        <v>19076</v>
      </c>
    </row>
    <row r="367" spans="1:7" ht="12.75">
      <c r="A367" s="53" t="s">
        <v>188</v>
      </c>
      <c r="B367" s="10" t="s">
        <v>547</v>
      </c>
      <c r="C367" s="49">
        <v>610</v>
      </c>
      <c r="D367" s="46" t="s">
        <v>317</v>
      </c>
      <c r="E367" s="7">
        <f>E368+E369+E371</f>
        <v>21881.501000000004</v>
      </c>
      <c r="F367" s="7">
        <f>F368+F369</f>
        <v>20179</v>
      </c>
      <c r="G367" s="7">
        <f>G368+G369</f>
        <v>19076</v>
      </c>
    </row>
    <row r="368" spans="1:7" ht="33.75">
      <c r="A368" s="53" t="s">
        <v>188</v>
      </c>
      <c r="B368" s="10" t="s">
        <v>547</v>
      </c>
      <c r="C368" s="49">
        <v>611</v>
      </c>
      <c r="D368" s="48" t="s">
        <v>253</v>
      </c>
      <c r="E368" s="7">
        <f>'Прил.№4'!F686</f>
        <v>19869.519</v>
      </c>
      <c r="F368" s="7">
        <f>'Прил.№4'!G686</f>
        <v>20179</v>
      </c>
      <c r="G368" s="7">
        <f>'Прил.№4'!H686</f>
        <v>19076</v>
      </c>
    </row>
    <row r="369" spans="1:7" ht="12.75">
      <c r="A369" s="53" t="s">
        <v>188</v>
      </c>
      <c r="B369" s="10" t="s">
        <v>540</v>
      </c>
      <c r="C369" s="49"/>
      <c r="D369" s="48" t="s">
        <v>541</v>
      </c>
      <c r="E369" s="7">
        <f>E370</f>
        <v>921.901</v>
      </c>
      <c r="F369" s="7">
        <f>F370</f>
        <v>0</v>
      </c>
      <c r="G369" s="7">
        <f>G370</f>
        <v>0</v>
      </c>
    </row>
    <row r="370" spans="1:7" ht="12.75">
      <c r="A370" s="53" t="s">
        <v>188</v>
      </c>
      <c r="B370" s="10" t="s">
        <v>540</v>
      </c>
      <c r="C370" s="49">
        <v>612</v>
      </c>
      <c r="D370" s="48" t="s">
        <v>255</v>
      </c>
      <c r="E370" s="7">
        <f>'Прил.№4'!F688</f>
        <v>921.901</v>
      </c>
      <c r="F370" s="7">
        <f>'Прил.№4'!G688</f>
        <v>0</v>
      </c>
      <c r="G370" s="7">
        <f>'Прил.№4'!H688</f>
        <v>0</v>
      </c>
    </row>
    <row r="371" spans="1:7" ht="22.5">
      <c r="A371" s="53" t="s">
        <v>188</v>
      </c>
      <c r="B371" s="10" t="s">
        <v>195</v>
      </c>
      <c r="C371" s="49"/>
      <c r="D371" s="48" t="s">
        <v>194</v>
      </c>
      <c r="E371" s="7">
        <f>E372</f>
        <v>1090.0810000000001</v>
      </c>
      <c r="F371" s="7">
        <f>F372</f>
        <v>0</v>
      </c>
      <c r="G371" s="7">
        <f>G372</f>
        <v>0</v>
      </c>
    </row>
    <row r="372" spans="1:7" ht="12.75">
      <c r="A372" s="53" t="s">
        <v>188</v>
      </c>
      <c r="B372" s="10" t="s">
        <v>195</v>
      </c>
      <c r="C372" s="49">
        <v>612</v>
      </c>
      <c r="D372" s="48" t="s">
        <v>255</v>
      </c>
      <c r="E372" s="7">
        <f>'Прил.№4'!F690</f>
        <v>1090.0810000000001</v>
      </c>
      <c r="F372" s="7">
        <v>0</v>
      </c>
      <c r="G372" s="7">
        <v>0</v>
      </c>
    </row>
    <row r="373" spans="1:7" ht="12.75">
      <c r="A373" s="10" t="s">
        <v>188</v>
      </c>
      <c r="B373" s="10" t="s">
        <v>53</v>
      </c>
      <c r="C373" s="10"/>
      <c r="D373" s="45" t="s">
        <v>55</v>
      </c>
      <c r="E373" s="7">
        <f>E374+E375</f>
        <v>27443.2</v>
      </c>
      <c r="F373" s="7">
        <f>F374</f>
        <v>0</v>
      </c>
      <c r="G373" s="7">
        <f>G374</f>
        <v>0</v>
      </c>
    </row>
    <row r="374" spans="1:7" ht="22.5">
      <c r="A374" s="10" t="s">
        <v>188</v>
      </c>
      <c r="B374" s="10" t="s">
        <v>53</v>
      </c>
      <c r="C374" s="10" t="s">
        <v>521</v>
      </c>
      <c r="D374" s="45" t="s">
        <v>522</v>
      </c>
      <c r="E374" s="7">
        <f>'Прил.№4'!F221</f>
        <v>26860.8</v>
      </c>
      <c r="F374" s="7">
        <f>'Прил.№4'!G221</f>
        <v>0</v>
      </c>
      <c r="G374" s="7">
        <f>'Прил.№4'!H221</f>
        <v>0</v>
      </c>
    </row>
    <row r="375" spans="1:7" ht="12.75">
      <c r="A375" s="10" t="s">
        <v>188</v>
      </c>
      <c r="B375" s="10" t="s">
        <v>53</v>
      </c>
      <c r="C375" s="49">
        <v>612</v>
      </c>
      <c r="D375" s="48" t="s">
        <v>255</v>
      </c>
      <c r="E375" s="7">
        <f>'Прил.№4'!F692</f>
        <v>582.4</v>
      </c>
      <c r="F375" s="7">
        <v>0</v>
      </c>
      <c r="G375" s="7">
        <v>0</v>
      </c>
    </row>
    <row r="376" spans="1:7" ht="22.5">
      <c r="A376" s="53" t="s">
        <v>188</v>
      </c>
      <c r="B376" s="10" t="s">
        <v>34</v>
      </c>
      <c r="C376" s="49"/>
      <c r="D376" s="48" t="s">
        <v>368</v>
      </c>
      <c r="E376" s="7">
        <f>E381+E379+E377</f>
        <v>41402</v>
      </c>
      <c r="F376" s="7">
        <f>F381+F379+F377</f>
        <v>27066</v>
      </c>
      <c r="G376" s="7">
        <f>G381+G379+G377</f>
        <v>27066</v>
      </c>
    </row>
    <row r="377" spans="1:7" ht="45">
      <c r="A377" s="10" t="s">
        <v>188</v>
      </c>
      <c r="B377" s="10" t="s">
        <v>684</v>
      </c>
      <c r="C377" s="49"/>
      <c r="D377" s="48" t="s">
        <v>589</v>
      </c>
      <c r="E377" s="7">
        <f>E378</f>
        <v>1941</v>
      </c>
      <c r="F377" s="7">
        <f>F378</f>
        <v>0</v>
      </c>
      <c r="G377" s="7">
        <f>G378</f>
        <v>0</v>
      </c>
    </row>
    <row r="378" spans="1:7" ht="12.75">
      <c r="A378" s="10" t="s">
        <v>188</v>
      </c>
      <c r="B378" s="10" t="s">
        <v>684</v>
      </c>
      <c r="C378" s="49">
        <v>612</v>
      </c>
      <c r="D378" s="48" t="s">
        <v>255</v>
      </c>
      <c r="E378" s="7">
        <f>'Прил.№4'!F695</f>
        <v>1941</v>
      </c>
      <c r="F378" s="7">
        <v>0</v>
      </c>
      <c r="G378" s="7">
        <v>0</v>
      </c>
    </row>
    <row r="379" spans="1:7" ht="22.5">
      <c r="A379" s="10" t="s">
        <v>188</v>
      </c>
      <c r="B379" s="10" t="s">
        <v>54</v>
      </c>
      <c r="C379" s="10"/>
      <c r="D379" s="45" t="s">
        <v>57</v>
      </c>
      <c r="E379" s="7">
        <f>E380</f>
        <v>10639.2</v>
      </c>
      <c r="F379" s="7">
        <f>F380</f>
        <v>0</v>
      </c>
      <c r="G379" s="7">
        <f>G380</f>
        <v>0</v>
      </c>
    </row>
    <row r="380" spans="1:7" ht="22.5">
      <c r="A380" s="10" t="s">
        <v>188</v>
      </c>
      <c r="B380" s="10" t="s">
        <v>54</v>
      </c>
      <c r="C380" s="10" t="s">
        <v>521</v>
      </c>
      <c r="D380" s="45" t="s">
        <v>522</v>
      </c>
      <c r="E380" s="7">
        <f>'Прил.№4'!F223</f>
        <v>10639.2</v>
      </c>
      <c r="F380" s="7">
        <f>'Прил.№4'!G223</f>
        <v>0</v>
      </c>
      <c r="G380" s="7">
        <f>'Прил.№4'!H223</f>
        <v>0</v>
      </c>
    </row>
    <row r="381" spans="1:7" ht="45">
      <c r="A381" s="53" t="s">
        <v>188</v>
      </c>
      <c r="B381" s="10" t="s">
        <v>641</v>
      </c>
      <c r="C381" s="49"/>
      <c r="D381" s="48" t="s">
        <v>40</v>
      </c>
      <c r="E381" s="7">
        <f>E382</f>
        <v>28821.8</v>
      </c>
      <c r="F381" s="7">
        <f aca="true" t="shared" si="59" ref="F381:G383">F382</f>
        <v>27066</v>
      </c>
      <c r="G381" s="7">
        <f t="shared" si="59"/>
        <v>27066</v>
      </c>
    </row>
    <row r="382" spans="1:7" ht="22.5">
      <c r="A382" s="53" t="s">
        <v>188</v>
      </c>
      <c r="B382" s="10" t="s">
        <v>641</v>
      </c>
      <c r="C382" s="49">
        <v>600</v>
      </c>
      <c r="D382" s="46" t="s">
        <v>619</v>
      </c>
      <c r="E382" s="7">
        <f>E383</f>
        <v>28821.8</v>
      </c>
      <c r="F382" s="7">
        <f t="shared" si="59"/>
        <v>27066</v>
      </c>
      <c r="G382" s="7">
        <f t="shared" si="59"/>
        <v>27066</v>
      </c>
    </row>
    <row r="383" spans="1:7" ht="12.75">
      <c r="A383" s="53" t="s">
        <v>188</v>
      </c>
      <c r="B383" s="10" t="s">
        <v>641</v>
      </c>
      <c r="C383" s="49">
        <v>610</v>
      </c>
      <c r="D383" s="46" t="s">
        <v>317</v>
      </c>
      <c r="E383" s="7">
        <f>E384</f>
        <v>28821.8</v>
      </c>
      <c r="F383" s="7">
        <f t="shared" si="59"/>
        <v>27066</v>
      </c>
      <c r="G383" s="7">
        <f t="shared" si="59"/>
        <v>27066</v>
      </c>
    </row>
    <row r="384" spans="1:7" ht="33.75">
      <c r="A384" s="53" t="s">
        <v>188</v>
      </c>
      <c r="B384" s="10" t="s">
        <v>641</v>
      </c>
      <c r="C384" s="49">
        <v>611</v>
      </c>
      <c r="D384" s="48" t="s">
        <v>253</v>
      </c>
      <c r="E384" s="7">
        <f>'Прил.№4'!F699</f>
        <v>28821.8</v>
      </c>
      <c r="F384" s="7">
        <f>'Прил.№4'!G699</f>
        <v>27066</v>
      </c>
      <c r="G384" s="7">
        <f>'Прил.№4'!H699</f>
        <v>27066</v>
      </c>
    </row>
    <row r="385" spans="1:7" ht="12.75">
      <c r="A385" s="51" t="s">
        <v>183</v>
      </c>
      <c r="B385" s="26"/>
      <c r="C385" s="26"/>
      <c r="D385" s="28" t="s">
        <v>184</v>
      </c>
      <c r="E385" s="14">
        <f>E386+E396</f>
        <v>122124.35400000002</v>
      </c>
      <c r="F385" s="14">
        <f>F386+F396</f>
        <v>108113</v>
      </c>
      <c r="G385" s="14">
        <f>G386+G396</f>
        <v>106216</v>
      </c>
    </row>
    <row r="386" spans="1:7" ht="22.5">
      <c r="A386" s="53" t="s">
        <v>183</v>
      </c>
      <c r="B386" s="10" t="s">
        <v>343</v>
      </c>
      <c r="C386" s="10"/>
      <c r="D386" s="46" t="s">
        <v>344</v>
      </c>
      <c r="E386" s="7">
        <f aca="true" t="shared" si="60" ref="E386:G387">E387</f>
        <v>2621.5</v>
      </c>
      <c r="F386" s="7">
        <f t="shared" si="60"/>
        <v>2500</v>
      </c>
      <c r="G386" s="7">
        <f t="shared" si="60"/>
        <v>2400</v>
      </c>
    </row>
    <row r="387" spans="1:7" ht="12.75">
      <c r="A387" s="53" t="s">
        <v>183</v>
      </c>
      <c r="B387" s="10" t="s">
        <v>137</v>
      </c>
      <c r="C387" s="10"/>
      <c r="D387" s="46" t="s">
        <v>30</v>
      </c>
      <c r="E387" s="7">
        <f t="shared" si="60"/>
        <v>2621.5</v>
      </c>
      <c r="F387" s="7">
        <f t="shared" si="60"/>
        <v>2500</v>
      </c>
      <c r="G387" s="7">
        <f t="shared" si="60"/>
        <v>2400</v>
      </c>
    </row>
    <row r="388" spans="1:7" ht="22.5">
      <c r="A388" s="53" t="s">
        <v>183</v>
      </c>
      <c r="B388" s="10" t="s">
        <v>138</v>
      </c>
      <c r="C388" s="10"/>
      <c r="D388" s="46" t="s">
        <v>687</v>
      </c>
      <c r="E388" s="7">
        <f>E391</f>
        <v>2621.5</v>
      </c>
      <c r="F388" s="7">
        <f>F391</f>
        <v>2500</v>
      </c>
      <c r="G388" s="7">
        <f>G391</f>
        <v>2400</v>
      </c>
    </row>
    <row r="389" spans="1:7" ht="12.75">
      <c r="A389" s="53" t="s">
        <v>183</v>
      </c>
      <c r="B389" s="10" t="s">
        <v>672</v>
      </c>
      <c r="C389" s="10"/>
      <c r="D389" s="46" t="s">
        <v>30</v>
      </c>
      <c r="E389" s="7">
        <f aca="true" t="shared" si="61" ref="E389:G391">E390</f>
        <v>2621.5</v>
      </c>
      <c r="F389" s="7">
        <f t="shared" si="61"/>
        <v>2500</v>
      </c>
      <c r="G389" s="7">
        <f t="shared" si="61"/>
        <v>2400</v>
      </c>
    </row>
    <row r="390" spans="1:7" ht="22.5">
      <c r="A390" s="53" t="s">
        <v>183</v>
      </c>
      <c r="B390" s="10" t="s">
        <v>673</v>
      </c>
      <c r="C390" s="10"/>
      <c r="D390" s="46" t="s">
        <v>674</v>
      </c>
      <c r="E390" s="7">
        <f t="shared" si="61"/>
        <v>2621.5</v>
      </c>
      <c r="F390" s="7">
        <f t="shared" si="61"/>
        <v>2500</v>
      </c>
      <c r="G390" s="7">
        <f t="shared" si="61"/>
        <v>2400</v>
      </c>
    </row>
    <row r="391" spans="1:7" ht="22.5">
      <c r="A391" s="53" t="s">
        <v>183</v>
      </c>
      <c r="B391" s="10" t="s">
        <v>673</v>
      </c>
      <c r="C391" s="10" t="s">
        <v>315</v>
      </c>
      <c r="D391" s="46" t="s">
        <v>619</v>
      </c>
      <c r="E391" s="7">
        <f>E392</f>
        <v>2621.5</v>
      </c>
      <c r="F391" s="7">
        <f t="shared" si="61"/>
        <v>2500</v>
      </c>
      <c r="G391" s="7">
        <f t="shared" si="61"/>
        <v>2400</v>
      </c>
    </row>
    <row r="392" spans="1:7" ht="12.75">
      <c r="A392" s="53" t="s">
        <v>183</v>
      </c>
      <c r="B392" s="10" t="s">
        <v>673</v>
      </c>
      <c r="C392" s="10" t="s">
        <v>316</v>
      </c>
      <c r="D392" s="46" t="s">
        <v>317</v>
      </c>
      <c r="E392" s="7">
        <f>E393+E394</f>
        <v>2621.5</v>
      </c>
      <c r="F392" s="7">
        <f>F393+F394</f>
        <v>2500</v>
      </c>
      <c r="G392" s="7">
        <f>G393+G394</f>
        <v>2400</v>
      </c>
    </row>
    <row r="393" spans="1:7" ht="33.75">
      <c r="A393" s="53" t="s">
        <v>183</v>
      </c>
      <c r="B393" s="10" t="s">
        <v>673</v>
      </c>
      <c r="C393" s="49" t="s">
        <v>252</v>
      </c>
      <c r="D393" s="48" t="s">
        <v>253</v>
      </c>
      <c r="E393" s="7">
        <f>'Прил.№4'!F485</f>
        <v>2529.7</v>
      </c>
      <c r="F393" s="7">
        <f>'Прил.№4'!G485</f>
        <v>2500</v>
      </c>
      <c r="G393" s="7">
        <f>'Прил.№4'!H485</f>
        <v>2400</v>
      </c>
    </row>
    <row r="394" spans="1:7" ht="22.5">
      <c r="A394" s="53" t="s">
        <v>183</v>
      </c>
      <c r="B394" s="10" t="s">
        <v>196</v>
      </c>
      <c r="C394" s="49"/>
      <c r="D394" s="48" t="s">
        <v>194</v>
      </c>
      <c r="E394" s="7">
        <f>E395</f>
        <v>91.8</v>
      </c>
      <c r="F394" s="7">
        <f>F395</f>
        <v>0</v>
      </c>
      <c r="G394" s="7">
        <f>G395</f>
        <v>0</v>
      </c>
    </row>
    <row r="395" spans="1:7" ht="12.75">
      <c r="A395" s="53" t="s">
        <v>183</v>
      </c>
      <c r="B395" s="10" t="s">
        <v>196</v>
      </c>
      <c r="C395" s="49">
        <v>612</v>
      </c>
      <c r="D395" s="48" t="s">
        <v>255</v>
      </c>
      <c r="E395" s="7">
        <f>'Прил.№4'!F487</f>
        <v>91.8</v>
      </c>
      <c r="F395" s="7">
        <f>'Прил.№4'!G487</f>
        <v>0</v>
      </c>
      <c r="G395" s="7">
        <f>'Прил.№4'!H487</f>
        <v>0</v>
      </c>
    </row>
    <row r="396" spans="1:7" ht="22.5">
      <c r="A396" s="53" t="s">
        <v>183</v>
      </c>
      <c r="B396" s="10" t="s">
        <v>19</v>
      </c>
      <c r="C396" s="49"/>
      <c r="D396" s="48" t="s">
        <v>121</v>
      </c>
      <c r="E396" s="7">
        <f>E397+E430</f>
        <v>119502.85400000002</v>
      </c>
      <c r="F396" s="7">
        <f>F397+F430</f>
        <v>105613</v>
      </c>
      <c r="G396" s="7">
        <f>G397+G430</f>
        <v>103816</v>
      </c>
    </row>
    <row r="397" spans="1:7" ht="22.5">
      <c r="A397" s="53" t="s">
        <v>183</v>
      </c>
      <c r="B397" s="7">
        <v>1220000</v>
      </c>
      <c r="C397" s="50"/>
      <c r="D397" s="61" t="s">
        <v>320</v>
      </c>
      <c r="E397" s="7">
        <f>E398+E410+E408</f>
        <v>114402.75400000002</v>
      </c>
      <c r="F397" s="7">
        <f>F398+F410+F408</f>
        <v>100630</v>
      </c>
      <c r="G397" s="7">
        <f>G398+G410+G408</f>
        <v>98833</v>
      </c>
    </row>
    <row r="398" spans="1:7" ht="22.5">
      <c r="A398" s="53" t="s">
        <v>183</v>
      </c>
      <c r="B398" s="7">
        <v>1222000</v>
      </c>
      <c r="C398" s="50"/>
      <c r="D398" s="48" t="s">
        <v>687</v>
      </c>
      <c r="E398" s="7">
        <f>E401</f>
        <v>26613.054000000004</v>
      </c>
      <c r="F398" s="7">
        <f>F401</f>
        <v>18105</v>
      </c>
      <c r="G398" s="7">
        <f>G401</f>
        <v>16308</v>
      </c>
    </row>
    <row r="399" spans="1:7" ht="22.5">
      <c r="A399" s="53" t="s">
        <v>183</v>
      </c>
      <c r="B399" s="7">
        <v>1222100</v>
      </c>
      <c r="C399" s="50"/>
      <c r="D399" s="48" t="s">
        <v>320</v>
      </c>
      <c r="E399" s="7">
        <f aca="true" t="shared" si="62" ref="E399:G400">E400</f>
        <v>26613.054000000004</v>
      </c>
      <c r="F399" s="7">
        <f t="shared" si="62"/>
        <v>18105</v>
      </c>
      <c r="G399" s="7">
        <f t="shared" si="62"/>
        <v>16308</v>
      </c>
    </row>
    <row r="400" spans="1:7" ht="12.75">
      <c r="A400" s="53" t="s">
        <v>183</v>
      </c>
      <c r="B400" s="7">
        <v>1222102</v>
      </c>
      <c r="C400" s="50"/>
      <c r="D400" s="48" t="s">
        <v>549</v>
      </c>
      <c r="E400" s="7">
        <f t="shared" si="62"/>
        <v>26613.054000000004</v>
      </c>
      <c r="F400" s="7">
        <f t="shared" si="62"/>
        <v>18105</v>
      </c>
      <c r="G400" s="7">
        <f t="shared" si="62"/>
        <v>16308</v>
      </c>
    </row>
    <row r="401" spans="1:7" ht="22.5">
      <c r="A401" s="53" t="s">
        <v>183</v>
      </c>
      <c r="B401" s="7">
        <v>1222102</v>
      </c>
      <c r="C401" s="49">
        <v>600</v>
      </c>
      <c r="D401" s="46" t="s">
        <v>0</v>
      </c>
      <c r="E401" s="7">
        <f>E402</f>
        <v>26613.054000000004</v>
      </c>
      <c r="F401" s="7">
        <f>F402+F404</f>
        <v>18105</v>
      </c>
      <c r="G401" s="7">
        <f>G402+G404</f>
        <v>16308</v>
      </c>
    </row>
    <row r="402" spans="1:7" ht="12.75">
      <c r="A402" s="53" t="s">
        <v>183</v>
      </c>
      <c r="B402" s="7">
        <v>1222102</v>
      </c>
      <c r="C402" s="49">
        <v>610</v>
      </c>
      <c r="D402" s="46" t="s">
        <v>317</v>
      </c>
      <c r="E402" s="7">
        <f>E403+E404+E406</f>
        <v>26613.054000000004</v>
      </c>
      <c r="F402" s="7">
        <f>F403+F404+F406</f>
        <v>18105</v>
      </c>
      <c r="G402" s="7">
        <f>G403+G404+G406</f>
        <v>16308</v>
      </c>
    </row>
    <row r="403" spans="1:7" ht="33.75">
      <c r="A403" s="53" t="s">
        <v>183</v>
      </c>
      <c r="B403" s="7">
        <v>1222102</v>
      </c>
      <c r="C403" s="50">
        <v>611</v>
      </c>
      <c r="D403" s="48" t="s">
        <v>253</v>
      </c>
      <c r="E403" s="7">
        <f>'Прил.№4'!F708</f>
        <v>23676.774000000005</v>
      </c>
      <c r="F403" s="7">
        <f>'Прил.№4'!G708</f>
        <v>18105</v>
      </c>
      <c r="G403" s="7">
        <f>'Прил.№4'!H708</f>
        <v>16308</v>
      </c>
    </row>
    <row r="404" spans="1:7" ht="12.75">
      <c r="A404" s="53" t="s">
        <v>183</v>
      </c>
      <c r="B404" s="7">
        <v>1222103</v>
      </c>
      <c r="C404" s="49"/>
      <c r="D404" s="48" t="s">
        <v>541</v>
      </c>
      <c r="E404" s="7">
        <f>E405</f>
        <v>1150.625</v>
      </c>
      <c r="F404" s="7">
        <f>F405</f>
        <v>0</v>
      </c>
      <c r="G404" s="7">
        <f>G405</f>
        <v>0</v>
      </c>
    </row>
    <row r="405" spans="1:7" ht="12.75">
      <c r="A405" s="53" t="s">
        <v>183</v>
      </c>
      <c r="B405" s="7">
        <v>1222103</v>
      </c>
      <c r="C405" s="49">
        <v>612</v>
      </c>
      <c r="D405" s="48" t="s">
        <v>255</v>
      </c>
      <c r="E405" s="7">
        <f>'Прил.№4'!F710</f>
        <v>1150.625</v>
      </c>
      <c r="F405" s="101"/>
      <c r="G405" s="101"/>
    </row>
    <row r="406" spans="1:7" ht="22.5">
      <c r="A406" s="53" t="s">
        <v>183</v>
      </c>
      <c r="B406" s="7">
        <v>1222183</v>
      </c>
      <c r="C406" s="49"/>
      <c r="D406" s="48" t="s">
        <v>194</v>
      </c>
      <c r="E406" s="7">
        <f>E407</f>
        <v>1785.655</v>
      </c>
      <c r="F406" s="7">
        <f>F407</f>
        <v>0</v>
      </c>
      <c r="G406" s="7">
        <f>G407</f>
        <v>0</v>
      </c>
    </row>
    <row r="407" spans="1:7" ht="12.75">
      <c r="A407" s="53" t="s">
        <v>183</v>
      </c>
      <c r="B407" s="7">
        <v>1222183</v>
      </c>
      <c r="C407" s="49">
        <v>612</v>
      </c>
      <c r="D407" s="48" t="s">
        <v>255</v>
      </c>
      <c r="E407" s="7">
        <f>'Прил.№4'!F712</f>
        <v>1785.655</v>
      </c>
      <c r="F407" s="101"/>
      <c r="G407" s="101"/>
    </row>
    <row r="408" spans="1:7" ht="33.75">
      <c r="A408" s="10" t="s">
        <v>183</v>
      </c>
      <c r="B408" s="7">
        <v>1225097</v>
      </c>
      <c r="C408" s="49"/>
      <c r="D408" s="48" t="s">
        <v>685</v>
      </c>
      <c r="E408" s="7">
        <f>E409</f>
        <v>93.3</v>
      </c>
      <c r="F408" s="7">
        <f>F409</f>
        <v>0</v>
      </c>
      <c r="G408" s="7">
        <f>G409</f>
        <v>0</v>
      </c>
    </row>
    <row r="409" spans="1:7" ht="12.75">
      <c r="A409" s="10" t="s">
        <v>183</v>
      </c>
      <c r="B409" s="7">
        <v>1225097</v>
      </c>
      <c r="C409" s="49">
        <v>612</v>
      </c>
      <c r="D409" s="48" t="s">
        <v>255</v>
      </c>
      <c r="E409" s="7">
        <f>'Прил.№4'!F714</f>
        <v>93.3</v>
      </c>
      <c r="F409" s="101">
        <v>0</v>
      </c>
      <c r="G409" s="101">
        <v>0</v>
      </c>
    </row>
    <row r="410" spans="1:7" ht="12.75">
      <c r="A410" s="53" t="s">
        <v>183</v>
      </c>
      <c r="B410" s="7">
        <v>1227000</v>
      </c>
      <c r="C410" s="50"/>
      <c r="D410" s="48" t="s">
        <v>35</v>
      </c>
      <c r="E410" s="7">
        <f>E411</f>
        <v>87696.40000000001</v>
      </c>
      <c r="F410" s="7">
        <f aca="true" t="shared" si="63" ref="F410:G414">F411</f>
        <v>82525</v>
      </c>
      <c r="G410" s="7">
        <f t="shared" si="63"/>
        <v>82525</v>
      </c>
    </row>
    <row r="411" spans="1:7" ht="22.5">
      <c r="A411" s="53" t="s">
        <v>183</v>
      </c>
      <c r="B411" s="7">
        <v>1227000</v>
      </c>
      <c r="C411" s="50"/>
      <c r="D411" s="48" t="s">
        <v>368</v>
      </c>
      <c r="E411" s="7">
        <f>E412+E422+E418+E426+E416</f>
        <v>87696.40000000001</v>
      </c>
      <c r="F411" s="7">
        <f>F412+F422+F418+F426+F416</f>
        <v>82525</v>
      </c>
      <c r="G411" s="7">
        <f>G412+G422+G418+G426+G416</f>
        <v>82525</v>
      </c>
    </row>
    <row r="412" spans="1:7" ht="67.5">
      <c r="A412" s="53" t="s">
        <v>183</v>
      </c>
      <c r="B412" s="7">
        <v>1227602</v>
      </c>
      <c r="C412" s="50"/>
      <c r="D412" s="45" t="s">
        <v>38</v>
      </c>
      <c r="E412" s="7">
        <f>E413</f>
        <v>84453</v>
      </c>
      <c r="F412" s="7">
        <f t="shared" si="63"/>
        <v>82525</v>
      </c>
      <c r="G412" s="7">
        <f t="shared" si="63"/>
        <v>82525</v>
      </c>
    </row>
    <row r="413" spans="1:7" ht="22.5">
      <c r="A413" s="53" t="s">
        <v>183</v>
      </c>
      <c r="B413" s="7">
        <v>1227602</v>
      </c>
      <c r="C413" s="50">
        <v>600</v>
      </c>
      <c r="D413" s="46" t="s">
        <v>619</v>
      </c>
      <c r="E413" s="7">
        <f>E414</f>
        <v>84453</v>
      </c>
      <c r="F413" s="7">
        <f t="shared" si="63"/>
        <v>82525</v>
      </c>
      <c r="G413" s="7">
        <f t="shared" si="63"/>
        <v>82525</v>
      </c>
    </row>
    <row r="414" spans="1:7" ht="12.75">
      <c r="A414" s="53" t="s">
        <v>183</v>
      </c>
      <c r="B414" s="7">
        <v>1227602</v>
      </c>
      <c r="C414" s="50">
        <v>610</v>
      </c>
      <c r="D414" s="46" t="s">
        <v>317</v>
      </c>
      <c r="E414" s="7">
        <f>E415</f>
        <v>84453</v>
      </c>
      <c r="F414" s="7">
        <f t="shared" si="63"/>
        <v>82525</v>
      </c>
      <c r="G414" s="7">
        <f t="shared" si="63"/>
        <v>82525</v>
      </c>
    </row>
    <row r="415" spans="1:7" ht="33.75">
      <c r="A415" s="53" t="s">
        <v>183</v>
      </c>
      <c r="B415" s="7">
        <v>1227602</v>
      </c>
      <c r="C415" s="50">
        <v>611</v>
      </c>
      <c r="D415" s="48" t="s">
        <v>253</v>
      </c>
      <c r="E415" s="7">
        <f>'Прил.№4'!F720</f>
        <v>84453</v>
      </c>
      <c r="F415" s="7">
        <f>'Прил.№4'!G720</f>
        <v>82525</v>
      </c>
      <c r="G415" s="7">
        <f>'Прил.№4'!H720</f>
        <v>82525</v>
      </c>
    </row>
    <row r="416" spans="1:7" ht="33.75">
      <c r="A416" s="10" t="s">
        <v>183</v>
      </c>
      <c r="B416" s="7">
        <v>1227403</v>
      </c>
      <c r="C416" s="50"/>
      <c r="D416" s="48" t="s">
        <v>590</v>
      </c>
      <c r="E416" s="7">
        <f>E417</f>
        <v>633.3</v>
      </c>
      <c r="F416" s="7">
        <f>F417</f>
        <v>0</v>
      </c>
      <c r="G416" s="7">
        <f>G417</f>
        <v>0</v>
      </c>
    </row>
    <row r="417" spans="1:7" ht="12.75">
      <c r="A417" s="10" t="s">
        <v>183</v>
      </c>
      <c r="B417" s="7">
        <v>1227403</v>
      </c>
      <c r="C417" s="50">
        <v>612</v>
      </c>
      <c r="D417" s="48" t="s">
        <v>255</v>
      </c>
      <c r="E417" s="7">
        <f>'Прил.№4'!F730</f>
        <v>633.3</v>
      </c>
      <c r="F417" s="7">
        <f>'Прил.№4'!G730</f>
        <v>0</v>
      </c>
      <c r="G417" s="7">
        <f>'Прил.№4'!H730</f>
        <v>0</v>
      </c>
    </row>
    <row r="418" spans="1:7" ht="22.5">
      <c r="A418" s="53" t="s">
        <v>183</v>
      </c>
      <c r="B418" s="7">
        <v>1227201</v>
      </c>
      <c r="C418" s="50"/>
      <c r="D418" s="160" t="s">
        <v>289</v>
      </c>
      <c r="E418" s="7">
        <f aca="true" t="shared" si="64" ref="E418:G420">E419</f>
        <v>1388</v>
      </c>
      <c r="F418" s="7">
        <f t="shared" si="64"/>
        <v>0</v>
      </c>
      <c r="G418" s="7">
        <f t="shared" si="64"/>
        <v>0</v>
      </c>
    </row>
    <row r="419" spans="1:7" ht="22.5">
      <c r="A419" s="53" t="s">
        <v>183</v>
      </c>
      <c r="B419" s="7">
        <v>1227201</v>
      </c>
      <c r="C419" s="50">
        <v>600</v>
      </c>
      <c r="D419" s="46" t="s">
        <v>0</v>
      </c>
      <c r="E419" s="7">
        <f t="shared" si="64"/>
        <v>1388</v>
      </c>
      <c r="F419" s="7">
        <f t="shared" si="64"/>
        <v>0</v>
      </c>
      <c r="G419" s="7">
        <f t="shared" si="64"/>
        <v>0</v>
      </c>
    </row>
    <row r="420" spans="1:7" ht="12.75">
      <c r="A420" s="53" t="s">
        <v>183</v>
      </c>
      <c r="B420" s="7">
        <v>1227201</v>
      </c>
      <c r="C420" s="50">
        <v>610</v>
      </c>
      <c r="D420" s="46" t="s">
        <v>317</v>
      </c>
      <c r="E420" s="7">
        <f t="shared" si="64"/>
        <v>1388</v>
      </c>
      <c r="F420" s="7">
        <f t="shared" si="64"/>
        <v>0</v>
      </c>
      <c r="G420" s="7">
        <f t="shared" si="64"/>
        <v>0</v>
      </c>
    </row>
    <row r="421" spans="1:7" ht="33.75">
      <c r="A421" s="53" t="s">
        <v>183</v>
      </c>
      <c r="B421" s="7">
        <v>1227201</v>
      </c>
      <c r="C421" s="50">
        <v>611</v>
      </c>
      <c r="D421" s="48" t="s">
        <v>253</v>
      </c>
      <c r="E421" s="7">
        <f>'Прил.№4'!F724</f>
        <v>1388</v>
      </c>
      <c r="F421" s="7">
        <f>'Прил.№4'!G724</f>
        <v>0</v>
      </c>
      <c r="G421" s="7">
        <f>'Прил.№4'!H724</f>
        <v>0</v>
      </c>
    </row>
    <row r="422" spans="1:7" ht="56.25">
      <c r="A422" s="53" t="s">
        <v>183</v>
      </c>
      <c r="B422" s="7">
        <v>1227204</v>
      </c>
      <c r="C422" s="50"/>
      <c r="D422" s="160" t="s">
        <v>415</v>
      </c>
      <c r="E422" s="7">
        <f>E423</f>
        <v>1202.1</v>
      </c>
      <c r="F422" s="7">
        <f aca="true" t="shared" si="65" ref="F422:G424">F423</f>
        <v>0</v>
      </c>
      <c r="G422" s="7">
        <f t="shared" si="65"/>
        <v>0</v>
      </c>
    </row>
    <row r="423" spans="1:7" ht="22.5">
      <c r="A423" s="53" t="s">
        <v>183</v>
      </c>
      <c r="B423" s="7">
        <v>1227204</v>
      </c>
      <c r="C423" s="50">
        <v>600</v>
      </c>
      <c r="D423" s="46" t="s">
        <v>0</v>
      </c>
      <c r="E423" s="7">
        <f>E424</f>
        <v>1202.1</v>
      </c>
      <c r="F423" s="7">
        <f t="shared" si="65"/>
        <v>0</v>
      </c>
      <c r="G423" s="7">
        <f t="shared" si="65"/>
        <v>0</v>
      </c>
    </row>
    <row r="424" spans="1:7" ht="12.75">
      <c r="A424" s="53" t="s">
        <v>183</v>
      </c>
      <c r="B424" s="7">
        <v>1227204</v>
      </c>
      <c r="C424" s="50">
        <v>610</v>
      </c>
      <c r="D424" s="46" t="s">
        <v>317</v>
      </c>
      <c r="E424" s="7">
        <f>E425</f>
        <v>1202.1</v>
      </c>
      <c r="F424" s="7">
        <f t="shared" si="65"/>
        <v>0</v>
      </c>
      <c r="G424" s="7">
        <f t="shared" si="65"/>
        <v>0</v>
      </c>
    </row>
    <row r="425" spans="1:7" ht="33.75">
      <c r="A425" s="53" t="s">
        <v>183</v>
      </c>
      <c r="B425" s="7">
        <v>1227204</v>
      </c>
      <c r="C425" s="50">
        <v>611</v>
      </c>
      <c r="D425" s="48" t="s">
        <v>253</v>
      </c>
      <c r="E425" s="7">
        <f>'Прил.№4'!F728</f>
        <v>1202.1</v>
      </c>
      <c r="F425" s="7">
        <v>0</v>
      </c>
      <c r="G425" s="7">
        <v>0</v>
      </c>
    </row>
    <row r="426" spans="1:7" ht="22.5">
      <c r="A426" s="53" t="s">
        <v>183</v>
      </c>
      <c r="B426" s="7">
        <v>1227888</v>
      </c>
      <c r="C426" s="50"/>
      <c r="D426" s="160" t="s">
        <v>290</v>
      </c>
      <c r="E426" s="7">
        <f aca="true" t="shared" si="66" ref="E426:G428">E427</f>
        <v>20</v>
      </c>
      <c r="F426" s="7">
        <f t="shared" si="66"/>
        <v>0</v>
      </c>
      <c r="G426" s="7">
        <f t="shared" si="66"/>
        <v>0</v>
      </c>
    </row>
    <row r="427" spans="1:7" ht="22.5">
      <c r="A427" s="53" t="s">
        <v>183</v>
      </c>
      <c r="B427" s="7">
        <v>1227888</v>
      </c>
      <c r="C427" s="50">
        <v>600</v>
      </c>
      <c r="D427" s="46" t="s">
        <v>0</v>
      </c>
      <c r="E427" s="7">
        <f t="shared" si="66"/>
        <v>20</v>
      </c>
      <c r="F427" s="7">
        <f t="shared" si="66"/>
        <v>0</v>
      </c>
      <c r="G427" s="7">
        <f t="shared" si="66"/>
        <v>0</v>
      </c>
    </row>
    <row r="428" spans="1:7" ht="12.75">
      <c r="A428" s="53" t="s">
        <v>183</v>
      </c>
      <c r="B428" s="7">
        <v>1227888</v>
      </c>
      <c r="C428" s="50">
        <v>610</v>
      </c>
      <c r="D428" s="46" t="s">
        <v>317</v>
      </c>
      <c r="E428" s="7">
        <f t="shared" si="66"/>
        <v>20</v>
      </c>
      <c r="F428" s="7">
        <f t="shared" si="66"/>
        <v>0</v>
      </c>
      <c r="G428" s="7">
        <f t="shared" si="66"/>
        <v>0</v>
      </c>
    </row>
    <row r="429" spans="1:7" ht="12.75">
      <c r="A429" s="53" t="s">
        <v>183</v>
      </c>
      <c r="B429" s="7">
        <v>1227888</v>
      </c>
      <c r="C429" s="50">
        <v>612</v>
      </c>
      <c r="D429" s="48" t="s">
        <v>255</v>
      </c>
      <c r="E429" s="7">
        <f>'Прил.№4'!F734</f>
        <v>20</v>
      </c>
      <c r="F429" s="7">
        <f>'Прил.№4'!G734</f>
        <v>0</v>
      </c>
      <c r="G429" s="7">
        <f>'Прил.№4'!H734</f>
        <v>0</v>
      </c>
    </row>
    <row r="430" spans="1:7" ht="22.5">
      <c r="A430" s="53" t="s">
        <v>183</v>
      </c>
      <c r="B430" s="7">
        <v>1230000</v>
      </c>
      <c r="C430" s="50"/>
      <c r="D430" s="57" t="s">
        <v>388</v>
      </c>
      <c r="E430" s="7">
        <f aca="true" t="shared" si="67" ref="E430:G432">E431</f>
        <v>5100.099999999999</v>
      </c>
      <c r="F430" s="7">
        <f t="shared" si="67"/>
        <v>4983</v>
      </c>
      <c r="G430" s="7">
        <f t="shared" si="67"/>
        <v>4983</v>
      </c>
    </row>
    <row r="431" spans="1:7" ht="22.5">
      <c r="A431" s="53" t="s">
        <v>183</v>
      </c>
      <c r="B431" s="7">
        <v>1232000</v>
      </c>
      <c r="C431" s="50"/>
      <c r="D431" s="45" t="s">
        <v>687</v>
      </c>
      <c r="E431" s="7">
        <f t="shared" si="67"/>
        <v>5100.099999999999</v>
      </c>
      <c r="F431" s="7">
        <f t="shared" si="67"/>
        <v>4983</v>
      </c>
      <c r="G431" s="7">
        <f t="shared" si="67"/>
        <v>4983</v>
      </c>
    </row>
    <row r="432" spans="1:7" ht="22.5">
      <c r="A432" s="53" t="s">
        <v>183</v>
      </c>
      <c r="B432" s="7">
        <v>1232100</v>
      </c>
      <c r="C432" s="50"/>
      <c r="D432" s="45" t="s">
        <v>569</v>
      </c>
      <c r="E432" s="7">
        <f>E433</f>
        <v>5100.099999999999</v>
      </c>
      <c r="F432" s="7">
        <f t="shared" si="67"/>
        <v>4983</v>
      </c>
      <c r="G432" s="7">
        <f t="shared" si="67"/>
        <v>4983</v>
      </c>
    </row>
    <row r="433" spans="1:7" ht="12.75">
      <c r="A433" s="53" t="s">
        <v>183</v>
      </c>
      <c r="B433" s="7">
        <v>1232101</v>
      </c>
      <c r="C433" s="50"/>
      <c r="D433" s="45" t="s">
        <v>549</v>
      </c>
      <c r="E433" s="7">
        <f>E434</f>
        <v>5100.099999999999</v>
      </c>
      <c r="F433" s="7">
        <f>F434</f>
        <v>4983</v>
      </c>
      <c r="G433" s="7">
        <f>G434</f>
        <v>4983</v>
      </c>
    </row>
    <row r="434" spans="1:7" ht="22.5">
      <c r="A434" s="53" t="s">
        <v>183</v>
      </c>
      <c r="B434" s="7">
        <v>1232101</v>
      </c>
      <c r="C434" s="50">
        <v>600</v>
      </c>
      <c r="D434" s="46" t="s">
        <v>619</v>
      </c>
      <c r="E434" s="7">
        <f>E435</f>
        <v>5100.099999999999</v>
      </c>
      <c r="F434" s="7">
        <f>F435</f>
        <v>4983</v>
      </c>
      <c r="G434" s="7">
        <f>G435</f>
        <v>4983</v>
      </c>
    </row>
    <row r="435" spans="1:7" ht="12.75">
      <c r="A435" s="53" t="s">
        <v>183</v>
      </c>
      <c r="B435" s="7">
        <v>1232101</v>
      </c>
      <c r="C435" s="50">
        <v>610</v>
      </c>
      <c r="D435" s="46" t="s">
        <v>317</v>
      </c>
      <c r="E435" s="7">
        <f>E436+E437+E438</f>
        <v>5100.099999999999</v>
      </c>
      <c r="F435" s="7">
        <f>F436+F437+F438</f>
        <v>4983</v>
      </c>
      <c r="G435" s="7">
        <f>G436+G437+G438</f>
        <v>4983</v>
      </c>
    </row>
    <row r="436" spans="1:7" ht="33.75">
      <c r="A436" s="53" t="s">
        <v>183</v>
      </c>
      <c r="B436" s="7">
        <v>1232101</v>
      </c>
      <c r="C436" s="50">
        <v>611</v>
      </c>
      <c r="D436" s="48" t="s">
        <v>253</v>
      </c>
      <c r="E436" s="6">
        <f>'Прил.№4'!F741</f>
        <v>4747.299999999999</v>
      </c>
      <c r="F436" s="6">
        <f>'Прил.№4'!G741</f>
        <v>4983</v>
      </c>
      <c r="G436" s="6">
        <f>'Прил.№4'!H741</f>
        <v>4983</v>
      </c>
    </row>
    <row r="437" spans="1:7" ht="12.75">
      <c r="A437" s="53" t="s">
        <v>183</v>
      </c>
      <c r="B437" s="7">
        <v>1232103</v>
      </c>
      <c r="C437" s="49">
        <v>612</v>
      </c>
      <c r="D437" s="48" t="s">
        <v>255</v>
      </c>
      <c r="E437" s="6">
        <f>'Прил.№4'!F742</f>
        <v>95.20000000000005</v>
      </c>
      <c r="F437" s="6">
        <f>'Прил.№4'!G742</f>
        <v>0</v>
      </c>
      <c r="G437" s="6">
        <f>'Прил.№4'!H742</f>
        <v>0</v>
      </c>
    </row>
    <row r="438" spans="1:7" ht="22.5">
      <c r="A438" s="53" t="s">
        <v>183</v>
      </c>
      <c r="B438" s="7">
        <v>1232183</v>
      </c>
      <c r="C438" s="49"/>
      <c r="D438" s="48" t="s">
        <v>194</v>
      </c>
      <c r="E438" s="6">
        <f>E439</f>
        <v>257.6</v>
      </c>
      <c r="F438" s="6">
        <f>F439</f>
        <v>0</v>
      </c>
      <c r="G438" s="6">
        <f>G439</f>
        <v>0</v>
      </c>
    </row>
    <row r="439" spans="1:7" ht="12.75">
      <c r="A439" s="53" t="s">
        <v>183</v>
      </c>
      <c r="B439" s="7">
        <v>1232183</v>
      </c>
      <c r="C439" s="49">
        <v>612</v>
      </c>
      <c r="D439" s="48" t="s">
        <v>255</v>
      </c>
      <c r="E439" s="6">
        <f>'Прил.№4'!F744</f>
        <v>257.6</v>
      </c>
      <c r="F439" s="6"/>
      <c r="G439" s="6"/>
    </row>
    <row r="440" spans="1:7" ht="22.5">
      <c r="A440" s="51" t="s">
        <v>200</v>
      </c>
      <c r="B440" s="14"/>
      <c r="C440" s="14"/>
      <c r="D440" s="28" t="str">
        <f>'Прил.№4'!E745</f>
        <v>Профессиональная подготовка, переподготовка и повышение квалификации</v>
      </c>
      <c r="E440" s="14">
        <f>E441+E449</f>
        <v>146.882</v>
      </c>
      <c r="F440" s="14">
        <f>F441+F449</f>
        <v>280</v>
      </c>
      <c r="G440" s="14">
        <f>G441+G449</f>
        <v>280</v>
      </c>
    </row>
    <row r="441" spans="1:7" ht="22.5">
      <c r="A441" s="53" t="s">
        <v>200</v>
      </c>
      <c r="B441" s="10" t="s">
        <v>326</v>
      </c>
      <c r="C441" s="10"/>
      <c r="D441" s="46" t="s">
        <v>327</v>
      </c>
      <c r="E441" s="7">
        <f aca="true" t="shared" si="68" ref="E441:G447">E442</f>
        <v>80</v>
      </c>
      <c r="F441" s="7">
        <f t="shared" si="68"/>
        <v>80</v>
      </c>
      <c r="G441" s="7">
        <f t="shared" si="68"/>
        <v>80</v>
      </c>
    </row>
    <row r="442" spans="1:7" ht="33.75">
      <c r="A442" s="53" t="s">
        <v>200</v>
      </c>
      <c r="B442" s="10" t="s">
        <v>378</v>
      </c>
      <c r="C442" s="10"/>
      <c r="D442" s="59" t="s">
        <v>668</v>
      </c>
      <c r="E442" s="7">
        <f t="shared" si="68"/>
        <v>80</v>
      </c>
      <c r="F442" s="7">
        <f t="shared" si="68"/>
        <v>80</v>
      </c>
      <c r="G442" s="7">
        <f t="shared" si="68"/>
        <v>80</v>
      </c>
    </row>
    <row r="443" spans="1:7" ht="12.75">
      <c r="A443" s="53" t="s">
        <v>200</v>
      </c>
      <c r="B443" s="10" t="s">
        <v>379</v>
      </c>
      <c r="C443" s="10"/>
      <c r="D443" s="46" t="s">
        <v>372</v>
      </c>
      <c r="E443" s="7">
        <f t="shared" si="68"/>
        <v>80</v>
      </c>
      <c r="F443" s="7">
        <f t="shared" si="68"/>
        <v>80</v>
      </c>
      <c r="G443" s="7">
        <f t="shared" si="68"/>
        <v>80</v>
      </c>
    </row>
    <row r="444" spans="1:7" ht="22.5">
      <c r="A444" s="53" t="s">
        <v>200</v>
      </c>
      <c r="B444" s="10" t="s">
        <v>126</v>
      </c>
      <c r="C444" s="10"/>
      <c r="D444" s="46" t="s">
        <v>667</v>
      </c>
      <c r="E444" s="7">
        <f t="shared" si="68"/>
        <v>80</v>
      </c>
      <c r="F444" s="7">
        <f t="shared" si="68"/>
        <v>80</v>
      </c>
      <c r="G444" s="7">
        <f t="shared" si="68"/>
        <v>80</v>
      </c>
    </row>
    <row r="445" spans="1:7" ht="22.5">
      <c r="A445" s="53" t="s">
        <v>200</v>
      </c>
      <c r="B445" s="10" t="s">
        <v>127</v>
      </c>
      <c r="C445" s="10"/>
      <c r="D445" s="46" t="s">
        <v>669</v>
      </c>
      <c r="E445" s="7">
        <f t="shared" si="68"/>
        <v>80</v>
      </c>
      <c r="F445" s="7">
        <f t="shared" si="68"/>
        <v>80</v>
      </c>
      <c r="G445" s="7">
        <f t="shared" si="68"/>
        <v>80</v>
      </c>
    </row>
    <row r="446" spans="1:7" ht="22.5">
      <c r="A446" s="53" t="s">
        <v>200</v>
      </c>
      <c r="B446" s="10" t="s">
        <v>127</v>
      </c>
      <c r="C446" s="10" t="s">
        <v>279</v>
      </c>
      <c r="D446" s="46" t="s">
        <v>292</v>
      </c>
      <c r="E446" s="7">
        <f t="shared" si="68"/>
        <v>80</v>
      </c>
      <c r="F446" s="7">
        <f t="shared" si="68"/>
        <v>80</v>
      </c>
      <c r="G446" s="7">
        <f t="shared" si="68"/>
        <v>80</v>
      </c>
    </row>
    <row r="447" spans="1:7" ht="22.5">
      <c r="A447" s="53" t="s">
        <v>200</v>
      </c>
      <c r="B447" s="10" t="s">
        <v>127</v>
      </c>
      <c r="C447" s="10" t="s">
        <v>278</v>
      </c>
      <c r="D447" s="46" t="s">
        <v>293</v>
      </c>
      <c r="E447" s="7">
        <f t="shared" si="68"/>
        <v>80</v>
      </c>
      <c r="F447" s="7">
        <f t="shared" si="68"/>
        <v>80</v>
      </c>
      <c r="G447" s="7">
        <f t="shared" si="68"/>
        <v>80</v>
      </c>
    </row>
    <row r="448" spans="1:7" ht="22.5">
      <c r="A448" s="53" t="s">
        <v>200</v>
      </c>
      <c r="B448" s="10" t="s">
        <v>127</v>
      </c>
      <c r="C448" s="10" t="s">
        <v>244</v>
      </c>
      <c r="D448" s="46" t="s">
        <v>610</v>
      </c>
      <c r="E448" s="7">
        <f>'Прил.№4'!F232</f>
        <v>80</v>
      </c>
      <c r="F448" s="7">
        <f>'Прил.№4'!G232</f>
        <v>80</v>
      </c>
      <c r="G448" s="7">
        <f>'Прил.№4'!H232</f>
        <v>80</v>
      </c>
    </row>
    <row r="449" spans="1:7" s="5" customFormat="1" ht="22.5">
      <c r="A449" s="53" t="s">
        <v>200</v>
      </c>
      <c r="B449" s="7">
        <v>1200000</v>
      </c>
      <c r="C449" s="14"/>
      <c r="D449" s="48" t="s">
        <v>121</v>
      </c>
      <c r="E449" s="7">
        <f aca="true" t="shared" si="69" ref="E449:G450">E450</f>
        <v>66.882</v>
      </c>
      <c r="F449" s="7">
        <f t="shared" si="69"/>
        <v>200</v>
      </c>
      <c r="G449" s="7">
        <f t="shared" si="69"/>
        <v>200</v>
      </c>
    </row>
    <row r="450" spans="1:7" ht="22.5">
      <c r="A450" s="53" t="s">
        <v>200</v>
      </c>
      <c r="B450" s="7">
        <v>1240000</v>
      </c>
      <c r="C450" s="7"/>
      <c r="D450" s="59" t="s">
        <v>321</v>
      </c>
      <c r="E450" s="7">
        <f t="shared" si="69"/>
        <v>66.882</v>
      </c>
      <c r="F450" s="7">
        <f t="shared" si="69"/>
        <v>200</v>
      </c>
      <c r="G450" s="7">
        <f t="shared" si="69"/>
        <v>200</v>
      </c>
    </row>
    <row r="451" spans="1:7" ht="22.5">
      <c r="A451" s="53" t="s">
        <v>200</v>
      </c>
      <c r="B451" s="7">
        <v>1242000</v>
      </c>
      <c r="C451" s="7"/>
      <c r="D451" s="45" t="s">
        <v>687</v>
      </c>
      <c r="E451" s="7">
        <f>E453</f>
        <v>66.882</v>
      </c>
      <c r="F451" s="7">
        <f>F453</f>
        <v>200</v>
      </c>
      <c r="G451" s="7">
        <f>G453</f>
        <v>200</v>
      </c>
    </row>
    <row r="452" spans="1:7" ht="12.75">
      <c r="A452" s="53" t="s">
        <v>200</v>
      </c>
      <c r="B452" s="7">
        <v>1242100</v>
      </c>
      <c r="C452" s="7"/>
      <c r="D452" s="45" t="s">
        <v>570</v>
      </c>
      <c r="E452" s="7">
        <f>E453</f>
        <v>66.882</v>
      </c>
      <c r="F452" s="7">
        <f>F453</f>
        <v>200</v>
      </c>
      <c r="G452" s="7">
        <f>G453</f>
        <v>200</v>
      </c>
    </row>
    <row r="453" spans="1:7" ht="22.5">
      <c r="A453" s="53" t="s">
        <v>200</v>
      </c>
      <c r="B453" s="7">
        <v>1242101</v>
      </c>
      <c r="C453" s="7"/>
      <c r="D453" s="45" t="s">
        <v>322</v>
      </c>
      <c r="E453" s="7">
        <f>E457+E454</f>
        <v>66.882</v>
      </c>
      <c r="F453" s="7">
        <f>F457+F454</f>
        <v>200</v>
      </c>
      <c r="G453" s="7">
        <f>G457+G454</f>
        <v>200</v>
      </c>
    </row>
    <row r="454" spans="1:7" ht="0.75" customHeight="1">
      <c r="A454" s="53" t="s">
        <v>200</v>
      </c>
      <c r="B454" s="7">
        <v>1242101</v>
      </c>
      <c r="C454" s="10" t="s">
        <v>279</v>
      </c>
      <c r="D454" s="63" t="s">
        <v>292</v>
      </c>
      <c r="E454" s="7">
        <f aca="true" t="shared" si="70" ref="E454:G455">E455</f>
        <v>0</v>
      </c>
      <c r="F454" s="7">
        <f t="shared" si="70"/>
        <v>0</v>
      </c>
      <c r="G454" s="7">
        <f t="shared" si="70"/>
        <v>0</v>
      </c>
    </row>
    <row r="455" spans="1:7" ht="22.5" hidden="1">
      <c r="A455" s="53" t="s">
        <v>200</v>
      </c>
      <c r="B455" s="7">
        <v>1242101</v>
      </c>
      <c r="C455" s="10" t="s">
        <v>278</v>
      </c>
      <c r="D455" s="63" t="s">
        <v>293</v>
      </c>
      <c r="E455" s="7">
        <f t="shared" si="70"/>
        <v>0</v>
      </c>
      <c r="F455" s="7">
        <f t="shared" si="70"/>
        <v>0</v>
      </c>
      <c r="G455" s="7">
        <f t="shared" si="70"/>
        <v>0</v>
      </c>
    </row>
    <row r="456" spans="1:7" ht="22.5" hidden="1">
      <c r="A456" s="53" t="s">
        <v>200</v>
      </c>
      <c r="B456" s="7">
        <v>1242101</v>
      </c>
      <c r="C456" s="10" t="s">
        <v>244</v>
      </c>
      <c r="D456" s="63" t="s">
        <v>245</v>
      </c>
      <c r="E456" s="7">
        <f>'Прил.№4'!F753</f>
        <v>0</v>
      </c>
      <c r="F456" s="7">
        <f>'Прил.№4'!G753</f>
        <v>0</v>
      </c>
      <c r="G456" s="7">
        <f>'Прил.№4'!H753</f>
        <v>0</v>
      </c>
    </row>
    <row r="457" spans="1:7" ht="22.5">
      <c r="A457" s="53" t="s">
        <v>200</v>
      </c>
      <c r="B457" s="7">
        <v>1242101</v>
      </c>
      <c r="C457" s="10" t="s">
        <v>315</v>
      </c>
      <c r="D457" s="46" t="s">
        <v>619</v>
      </c>
      <c r="E457" s="7">
        <f aca="true" t="shared" si="71" ref="E457:G458">E458</f>
        <v>66.882</v>
      </c>
      <c r="F457" s="7">
        <f t="shared" si="71"/>
        <v>200</v>
      </c>
      <c r="G457" s="7">
        <f t="shared" si="71"/>
        <v>200</v>
      </c>
    </row>
    <row r="458" spans="1:7" ht="12.75">
      <c r="A458" s="53" t="s">
        <v>200</v>
      </c>
      <c r="B458" s="7">
        <v>1242101</v>
      </c>
      <c r="C458" s="10" t="s">
        <v>316</v>
      </c>
      <c r="D458" s="46" t="s">
        <v>317</v>
      </c>
      <c r="E458" s="7">
        <f t="shared" si="71"/>
        <v>66.882</v>
      </c>
      <c r="F458" s="7">
        <f t="shared" si="71"/>
        <v>200</v>
      </c>
      <c r="G458" s="7">
        <f t="shared" si="71"/>
        <v>200</v>
      </c>
    </row>
    <row r="459" spans="1:7" ht="12.75">
      <c r="A459" s="53" t="s">
        <v>200</v>
      </c>
      <c r="B459" s="7">
        <v>1242101</v>
      </c>
      <c r="C459" s="10" t="s">
        <v>254</v>
      </c>
      <c r="D459" s="45" t="s">
        <v>255</v>
      </c>
      <c r="E459" s="7">
        <f>'Прил.№4'!F756</f>
        <v>66.882</v>
      </c>
      <c r="F459" s="7">
        <f>'Прил.№4'!G756</f>
        <v>200</v>
      </c>
      <c r="G459" s="7">
        <f>'Прил.№4'!H756</f>
        <v>200</v>
      </c>
    </row>
    <row r="460" spans="1:7" ht="12.75">
      <c r="A460" s="51" t="s">
        <v>168</v>
      </c>
      <c r="B460" s="7"/>
      <c r="C460" s="14"/>
      <c r="D460" s="28" t="s">
        <v>169</v>
      </c>
      <c r="E460" s="14">
        <f>E461+E509</f>
        <v>1417.061</v>
      </c>
      <c r="F460" s="14">
        <f>F461+F509</f>
        <v>480</v>
      </c>
      <c r="G460" s="14">
        <f>G461+G509</f>
        <v>480</v>
      </c>
    </row>
    <row r="461" spans="1:7" ht="12.75">
      <c r="A461" s="53" t="s">
        <v>168</v>
      </c>
      <c r="B461" s="10" t="s">
        <v>151</v>
      </c>
      <c r="C461" s="10"/>
      <c r="D461" s="46" t="s">
        <v>333</v>
      </c>
      <c r="E461" s="7">
        <f>E462+E473</f>
        <v>220</v>
      </c>
      <c r="F461" s="7">
        <f>F462+F473</f>
        <v>280</v>
      </c>
      <c r="G461" s="7">
        <f>G462+G473</f>
        <v>280</v>
      </c>
    </row>
    <row r="462" spans="1:7" ht="12.75">
      <c r="A462" s="53" t="s">
        <v>168</v>
      </c>
      <c r="B462" s="10" t="s">
        <v>383</v>
      </c>
      <c r="C462" s="10"/>
      <c r="D462" s="59" t="s">
        <v>72</v>
      </c>
      <c r="E462" s="7">
        <f aca="true" t="shared" si="72" ref="E462:G463">E463</f>
        <v>30</v>
      </c>
      <c r="F462" s="7">
        <f t="shared" si="72"/>
        <v>30</v>
      </c>
      <c r="G462" s="7">
        <f t="shared" si="72"/>
        <v>30</v>
      </c>
    </row>
    <row r="463" spans="1:7" ht="12.75">
      <c r="A463" s="53" t="s">
        <v>168</v>
      </c>
      <c r="B463" s="10" t="s">
        <v>384</v>
      </c>
      <c r="C463" s="10"/>
      <c r="D463" s="46" t="s">
        <v>372</v>
      </c>
      <c r="E463" s="7">
        <f t="shared" si="72"/>
        <v>30</v>
      </c>
      <c r="F463" s="7">
        <f t="shared" si="72"/>
        <v>30</v>
      </c>
      <c r="G463" s="7">
        <f t="shared" si="72"/>
        <v>30</v>
      </c>
    </row>
    <row r="464" spans="1:7" ht="22.5">
      <c r="A464" s="53" t="s">
        <v>168</v>
      </c>
      <c r="B464" s="10" t="s">
        <v>446</v>
      </c>
      <c r="C464" s="10"/>
      <c r="D464" s="46" t="s">
        <v>447</v>
      </c>
      <c r="E464" s="7">
        <f>E465+E469</f>
        <v>30</v>
      </c>
      <c r="F464" s="7">
        <f>F465+F469</f>
        <v>30</v>
      </c>
      <c r="G464" s="7">
        <f>G465+G469</f>
        <v>30</v>
      </c>
    </row>
    <row r="465" spans="1:7" ht="33.75">
      <c r="A465" s="53" t="s">
        <v>168</v>
      </c>
      <c r="B465" s="10" t="s">
        <v>448</v>
      </c>
      <c r="C465" s="10"/>
      <c r="D465" s="46" t="s">
        <v>449</v>
      </c>
      <c r="E465" s="7">
        <f>E466</f>
        <v>5</v>
      </c>
      <c r="F465" s="7">
        <f aca="true" t="shared" si="73" ref="F465:G467">F466</f>
        <v>5</v>
      </c>
      <c r="G465" s="7">
        <f t="shared" si="73"/>
        <v>5</v>
      </c>
    </row>
    <row r="466" spans="1:7" ht="22.5">
      <c r="A466" s="53" t="s">
        <v>168</v>
      </c>
      <c r="B466" s="10" t="s">
        <v>448</v>
      </c>
      <c r="C466" s="10" t="s">
        <v>279</v>
      </c>
      <c r="D466" s="46" t="s">
        <v>292</v>
      </c>
      <c r="E466" s="7">
        <f>E467</f>
        <v>5</v>
      </c>
      <c r="F466" s="7">
        <f t="shared" si="73"/>
        <v>5</v>
      </c>
      <c r="G466" s="7">
        <f t="shared" si="73"/>
        <v>5</v>
      </c>
    </row>
    <row r="467" spans="1:7" ht="22.5">
      <c r="A467" s="53" t="s">
        <v>168</v>
      </c>
      <c r="B467" s="10" t="s">
        <v>448</v>
      </c>
      <c r="C467" s="10" t="s">
        <v>278</v>
      </c>
      <c r="D467" s="46" t="s">
        <v>293</v>
      </c>
      <c r="E467" s="7">
        <f>E468</f>
        <v>5</v>
      </c>
      <c r="F467" s="7">
        <f t="shared" si="73"/>
        <v>5</v>
      </c>
      <c r="G467" s="7">
        <f t="shared" si="73"/>
        <v>5</v>
      </c>
    </row>
    <row r="468" spans="1:7" ht="22.5">
      <c r="A468" s="53" t="s">
        <v>168</v>
      </c>
      <c r="B468" s="10" t="s">
        <v>448</v>
      </c>
      <c r="C468" s="10" t="s">
        <v>244</v>
      </c>
      <c r="D468" s="46" t="s">
        <v>610</v>
      </c>
      <c r="E468" s="7">
        <f>'Прил.№4'!F496</f>
        <v>5</v>
      </c>
      <c r="F468" s="7">
        <f>'Прил.№4'!G496</f>
        <v>5</v>
      </c>
      <c r="G468" s="7">
        <f>'Прил.№4'!H496</f>
        <v>5</v>
      </c>
    </row>
    <row r="469" spans="1:7" ht="33.75">
      <c r="A469" s="53" t="s">
        <v>168</v>
      </c>
      <c r="B469" s="10" t="s">
        <v>452</v>
      </c>
      <c r="C469" s="10"/>
      <c r="D469" s="46" t="s">
        <v>454</v>
      </c>
      <c r="E469" s="6">
        <f>E470</f>
        <v>25</v>
      </c>
      <c r="F469" s="6">
        <f aca="true" t="shared" si="74" ref="F469:G471">F470</f>
        <v>25</v>
      </c>
      <c r="G469" s="6">
        <f t="shared" si="74"/>
        <v>25</v>
      </c>
    </row>
    <row r="470" spans="1:7" ht="22.5">
      <c r="A470" s="53" t="s">
        <v>168</v>
      </c>
      <c r="B470" s="10" t="s">
        <v>452</v>
      </c>
      <c r="C470" s="10" t="s">
        <v>279</v>
      </c>
      <c r="D470" s="46" t="s">
        <v>292</v>
      </c>
      <c r="E470" s="7">
        <f>E471</f>
        <v>25</v>
      </c>
      <c r="F470" s="7">
        <f t="shared" si="74"/>
        <v>25</v>
      </c>
      <c r="G470" s="7">
        <f t="shared" si="74"/>
        <v>25</v>
      </c>
    </row>
    <row r="471" spans="1:7" ht="22.5">
      <c r="A471" s="53" t="s">
        <v>168</v>
      </c>
      <c r="B471" s="10" t="s">
        <v>452</v>
      </c>
      <c r="C471" s="10" t="s">
        <v>278</v>
      </c>
      <c r="D471" s="46" t="s">
        <v>293</v>
      </c>
      <c r="E471" s="7">
        <f>E472</f>
        <v>25</v>
      </c>
      <c r="F471" s="7">
        <f t="shared" si="74"/>
        <v>25</v>
      </c>
      <c r="G471" s="7">
        <f t="shared" si="74"/>
        <v>25</v>
      </c>
    </row>
    <row r="472" spans="1:7" ht="22.5">
      <c r="A472" s="53" t="s">
        <v>168</v>
      </c>
      <c r="B472" s="10" t="s">
        <v>452</v>
      </c>
      <c r="C472" s="10" t="s">
        <v>244</v>
      </c>
      <c r="D472" s="46" t="s">
        <v>610</v>
      </c>
      <c r="E472" s="7">
        <f>'Прил.№4'!F500</f>
        <v>25</v>
      </c>
      <c r="F472" s="7">
        <f>'Прил.№4'!G500</f>
        <v>25</v>
      </c>
      <c r="G472" s="7">
        <f>'Прил.№4'!H500</f>
        <v>25</v>
      </c>
    </row>
    <row r="473" spans="1:7" ht="22.5">
      <c r="A473" s="53" t="s">
        <v>168</v>
      </c>
      <c r="B473" s="10" t="s">
        <v>8</v>
      </c>
      <c r="C473" s="10"/>
      <c r="D473" s="59" t="s">
        <v>455</v>
      </c>
      <c r="E473" s="7">
        <f>E474+E480+E489+E494+E499+E504</f>
        <v>190</v>
      </c>
      <c r="F473" s="7">
        <f>F474+F480+F489+F494+F499+F504</f>
        <v>250</v>
      </c>
      <c r="G473" s="7">
        <f>G474+G480+G489+G494+G499+G504</f>
        <v>250</v>
      </c>
    </row>
    <row r="474" spans="1:7" ht="12.75">
      <c r="A474" s="53" t="s">
        <v>168</v>
      </c>
      <c r="B474" s="10" t="s">
        <v>9</v>
      </c>
      <c r="C474" s="10"/>
      <c r="D474" s="46" t="s">
        <v>372</v>
      </c>
      <c r="E474" s="7">
        <f>E475</f>
        <v>95</v>
      </c>
      <c r="F474" s="7">
        <f aca="true" t="shared" si="75" ref="F474:G478">F475</f>
        <v>110</v>
      </c>
      <c r="G474" s="7">
        <f t="shared" si="75"/>
        <v>110</v>
      </c>
    </row>
    <row r="475" spans="1:7" ht="22.5">
      <c r="A475" s="53" t="s">
        <v>168</v>
      </c>
      <c r="B475" s="10" t="s">
        <v>456</v>
      </c>
      <c r="C475" s="10"/>
      <c r="D475" s="46" t="s">
        <v>457</v>
      </c>
      <c r="E475" s="7">
        <f>E476</f>
        <v>95</v>
      </c>
      <c r="F475" s="7">
        <f t="shared" si="75"/>
        <v>110</v>
      </c>
      <c r="G475" s="7">
        <f t="shared" si="75"/>
        <v>110</v>
      </c>
    </row>
    <row r="476" spans="1:7" ht="33.75">
      <c r="A476" s="53" t="s">
        <v>168</v>
      </c>
      <c r="B476" s="10" t="s">
        <v>450</v>
      </c>
      <c r="C476" s="10"/>
      <c r="D476" s="46" t="s">
        <v>458</v>
      </c>
      <c r="E476" s="6">
        <f>E477</f>
        <v>95</v>
      </c>
      <c r="F476" s="6">
        <f t="shared" si="75"/>
        <v>110</v>
      </c>
      <c r="G476" s="6">
        <f t="shared" si="75"/>
        <v>110</v>
      </c>
    </row>
    <row r="477" spans="1:7" ht="22.5">
      <c r="A477" s="53" t="s">
        <v>168</v>
      </c>
      <c r="B477" s="10" t="s">
        <v>450</v>
      </c>
      <c r="C477" s="10" t="s">
        <v>279</v>
      </c>
      <c r="D477" s="46" t="s">
        <v>292</v>
      </c>
      <c r="E477" s="6">
        <f>E478</f>
        <v>95</v>
      </c>
      <c r="F477" s="6">
        <f t="shared" si="75"/>
        <v>110</v>
      </c>
      <c r="G477" s="6">
        <f t="shared" si="75"/>
        <v>110</v>
      </c>
    </row>
    <row r="478" spans="1:7" ht="22.5">
      <c r="A478" s="53" t="s">
        <v>168</v>
      </c>
      <c r="B478" s="10" t="s">
        <v>450</v>
      </c>
      <c r="C478" s="10" t="s">
        <v>278</v>
      </c>
      <c r="D478" s="46" t="s">
        <v>293</v>
      </c>
      <c r="E478" s="6">
        <f>E479</f>
        <v>95</v>
      </c>
      <c r="F478" s="6">
        <f t="shared" si="75"/>
        <v>110</v>
      </c>
      <c r="G478" s="6">
        <f t="shared" si="75"/>
        <v>110</v>
      </c>
    </row>
    <row r="479" spans="1:7" ht="22.5">
      <c r="A479" s="53" t="s">
        <v>168</v>
      </c>
      <c r="B479" s="10" t="s">
        <v>450</v>
      </c>
      <c r="C479" s="10" t="s">
        <v>244</v>
      </c>
      <c r="D479" s="46" t="s">
        <v>610</v>
      </c>
      <c r="E479" s="6">
        <f>'Прил.№4'!F507</f>
        <v>95</v>
      </c>
      <c r="F479" s="6">
        <f>'Прил.№4'!G507</f>
        <v>110</v>
      </c>
      <c r="G479" s="6">
        <f>'Прил.№4'!H507</f>
        <v>110</v>
      </c>
    </row>
    <row r="480" spans="1:7" ht="12.75">
      <c r="A480" s="53" t="s">
        <v>168</v>
      </c>
      <c r="B480" s="10" t="s">
        <v>459</v>
      </c>
      <c r="C480" s="10"/>
      <c r="D480" s="46" t="s">
        <v>461</v>
      </c>
      <c r="E480" s="6">
        <f>E481+E485</f>
        <v>78.872</v>
      </c>
      <c r="F480" s="6">
        <f>F481+F485</f>
        <v>80</v>
      </c>
      <c r="G480" s="6">
        <f>G481+G485</f>
        <v>80</v>
      </c>
    </row>
    <row r="481" spans="1:7" ht="12.75">
      <c r="A481" s="53" t="s">
        <v>168</v>
      </c>
      <c r="B481" s="10" t="s">
        <v>460</v>
      </c>
      <c r="C481" s="10"/>
      <c r="D481" s="46" t="s">
        <v>462</v>
      </c>
      <c r="E481" s="6">
        <f>E482</f>
        <v>40</v>
      </c>
      <c r="F481" s="6">
        <f aca="true" t="shared" si="76" ref="F481:G483">F482</f>
        <v>40</v>
      </c>
      <c r="G481" s="6">
        <f t="shared" si="76"/>
        <v>40</v>
      </c>
    </row>
    <row r="482" spans="1:7" ht="22.5">
      <c r="A482" s="53" t="s">
        <v>168</v>
      </c>
      <c r="B482" s="10" t="s">
        <v>460</v>
      </c>
      <c r="C482" s="10" t="s">
        <v>279</v>
      </c>
      <c r="D482" s="46" t="s">
        <v>292</v>
      </c>
      <c r="E482" s="6">
        <f>E483</f>
        <v>40</v>
      </c>
      <c r="F482" s="6">
        <f t="shared" si="76"/>
        <v>40</v>
      </c>
      <c r="G482" s="6">
        <f t="shared" si="76"/>
        <v>40</v>
      </c>
    </row>
    <row r="483" spans="1:7" ht="22.5">
      <c r="A483" s="53" t="s">
        <v>168</v>
      </c>
      <c r="B483" s="10" t="s">
        <v>460</v>
      </c>
      <c r="C483" s="10" t="s">
        <v>278</v>
      </c>
      <c r="D483" s="46" t="s">
        <v>293</v>
      </c>
      <c r="E483" s="6">
        <f>E484</f>
        <v>40</v>
      </c>
      <c r="F483" s="6">
        <f t="shared" si="76"/>
        <v>40</v>
      </c>
      <c r="G483" s="6">
        <f t="shared" si="76"/>
        <v>40</v>
      </c>
    </row>
    <row r="484" spans="1:7" ht="22.5">
      <c r="A484" s="53" t="s">
        <v>168</v>
      </c>
      <c r="B484" s="10" t="s">
        <v>460</v>
      </c>
      <c r="C484" s="10" t="s">
        <v>244</v>
      </c>
      <c r="D484" s="46" t="s">
        <v>610</v>
      </c>
      <c r="E484" s="6">
        <f>'Прил.№4'!F512</f>
        <v>40</v>
      </c>
      <c r="F484" s="6">
        <f>'Прил.№4'!G512</f>
        <v>40</v>
      </c>
      <c r="G484" s="6">
        <f>'Прил.№4'!H512</f>
        <v>40</v>
      </c>
    </row>
    <row r="485" spans="1:7" ht="22.5">
      <c r="A485" s="53" t="s">
        <v>168</v>
      </c>
      <c r="B485" s="10" t="s">
        <v>463</v>
      </c>
      <c r="C485" s="10"/>
      <c r="D485" s="46" t="s">
        <v>464</v>
      </c>
      <c r="E485" s="6">
        <f>E486</f>
        <v>38.872</v>
      </c>
      <c r="F485" s="6">
        <f aca="true" t="shared" si="77" ref="F485:G487">F486</f>
        <v>40</v>
      </c>
      <c r="G485" s="6">
        <f t="shared" si="77"/>
        <v>40</v>
      </c>
    </row>
    <row r="486" spans="1:7" ht="22.5">
      <c r="A486" s="53" t="s">
        <v>168</v>
      </c>
      <c r="B486" s="10" t="s">
        <v>463</v>
      </c>
      <c r="C486" s="10" t="s">
        <v>279</v>
      </c>
      <c r="D486" s="46" t="s">
        <v>292</v>
      </c>
      <c r="E486" s="6">
        <f>E487</f>
        <v>38.872</v>
      </c>
      <c r="F486" s="6">
        <f t="shared" si="77"/>
        <v>40</v>
      </c>
      <c r="G486" s="6">
        <f t="shared" si="77"/>
        <v>40</v>
      </c>
    </row>
    <row r="487" spans="1:7" ht="22.5">
      <c r="A487" s="53" t="s">
        <v>168</v>
      </c>
      <c r="B487" s="10" t="s">
        <v>463</v>
      </c>
      <c r="C487" s="10" t="s">
        <v>278</v>
      </c>
      <c r="D487" s="46" t="s">
        <v>293</v>
      </c>
      <c r="E487" s="6">
        <f>E488</f>
        <v>38.872</v>
      </c>
      <c r="F487" s="6">
        <f t="shared" si="77"/>
        <v>40</v>
      </c>
      <c r="G487" s="6">
        <f t="shared" si="77"/>
        <v>40</v>
      </c>
    </row>
    <row r="488" spans="1:7" ht="22.5">
      <c r="A488" s="53" t="s">
        <v>168</v>
      </c>
      <c r="B488" s="10" t="s">
        <v>463</v>
      </c>
      <c r="C488" s="10" t="s">
        <v>244</v>
      </c>
      <c r="D488" s="46" t="s">
        <v>610</v>
      </c>
      <c r="E488" s="6">
        <f>'Прил.№4'!F516</f>
        <v>38.872</v>
      </c>
      <c r="F488" s="6">
        <f>'Прил.№4'!G516</f>
        <v>40</v>
      </c>
      <c r="G488" s="6">
        <f>'Прил.№4'!H516</f>
        <v>40</v>
      </c>
    </row>
    <row r="489" spans="1:7" ht="22.5">
      <c r="A489" s="53" t="s">
        <v>168</v>
      </c>
      <c r="B489" s="10" t="s">
        <v>465</v>
      </c>
      <c r="C489" s="10"/>
      <c r="D489" s="46" t="s">
        <v>466</v>
      </c>
      <c r="E489" s="6">
        <f>E490</f>
        <v>1</v>
      </c>
      <c r="F489" s="6">
        <f aca="true" t="shared" si="78" ref="F489:G492">F490</f>
        <v>1</v>
      </c>
      <c r="G489" s="6">
        <f t="shared" si="78"/>
        <v>1</v>
      </c>
    </row>
    <row r="490" spans="1:7" ht="12.75">
      <c r="A490" s="53" t="s">
        <v>168</v>
      </c>
      <c r="B490" s="10" t="s">
        <v>467</v>
      </c>
      <c r="C490" s="10"/>
      <c r="D490" s="46" t="s">
        <v>468</v>
      </c>
      <c r="E490" s="6">
        <f>E491</f>
        <v>1</v>
      </c>
      <c r="F490" s="6">
        <f t="shared" si="78"/>
        <v>1</v>
      </c>
      <c r="G490" s="6">
        <f t="shared" si="78"/>
        <v>1</v>
      </c>
    </row>
    <row r="491" spans="1:7" ht="22.5">
      <c r="A491" s="53" t="s">
        <v>168</v>
      </c>
      <c r="B491" s="10" t="s">
        <v>467</v>
      </c>
      <c r="C491" s="10" t="s">
        <v>279</v>
      </c>
      <c r="D491" s="46" t="s">
        <v>292</v>
      </c>
      <c r="E491" s="6">
        <f>E492</f>
        <v>1</v>
      </c>
      <c r="F491" s="6">
        <f t="shared" si="78"/>
        <v>1</v>
      </c>
      <c r="G491" s="6">
        <f t="shared" si="78"/>
        <v>1</v>
      </c>
    </row>
    <row r="492" spans="1:7" ht="22.5">
      <c r="A492" s="53" t="s">
        <v>168</v>
      </c>
      <c r="B492" s="10" t="s">
        <v>467</v>
      </c>
      <c r="C492" s="10" t="s">
        <v>278</v>
      </c>
      <c r="D492" s="46" t="s">
        <v>293</v>
      </c>
      <c r="E492" s="6">
        <f>E493</f>
        <v>1</v>
      </c>
      <c r="F492" s="6">
        <f t="shared" si="78"/>
        <v>1</v>
      </c>
      <c r="G492" s="6">
        <f t="shared" si="78"/>
        <v>1</v>
      </c>
    </row>
    <row r="493" spans="1:7" ht="22.5">
      <c r="A493" s="53" t="s">
        <v>168</v>
      </c>
      <c r="B493" s="10" t="s">
        <v>467</v>
      </c>
      <c r="C493" s="10" t="s">
        <v>244</v>
      </c>
      <c r="D493" s="46" t="s">
        <v>610</v>
      </c>
      <c r="E493" s="6">
        <f>'Прил.№4'!F521</f>
        <v>1</v>
      </c>
      <c r="F493" s="6">
        <f>'Прил.№4'!G521</f>
        <v>1</v>
      </c>
      <c r="G493" s="6">
        <f>'Прил.№4'!H521</f>
        <v>1</v>
      </c>
    </row>
    <row r="494" spans="1:7" ht="22.5">
      <c r="A494" s="53" t="s">
        <v>168</v>
      </c>
      <c r="B494" s="10" t="s">
        <v>469</v>
      </c>
      <c r="C494" s="10"/>
      <c r="D494" s="46" t="s">
        <v>470</v>
      </c>
      <c r="E494" s="6">
        <f>E495</f>
        <v>10</v>
      </c>
      <c r="F494" s="6">
        <f aca="true" t="shared" si="79" ref="F494:G497">F495</f>
        <v>10</v>
      </c>
      <c r="G494" s="6">
        <f t="shared" si="79"/>
        <v>10</v>
      </c>
    </row>
    <row r="495" spans="1:7" ht="12.75">
      <c r="A495" s="53" t="s">
        <v>168</v>
      </c>
      <c r="B495" s="10" t="s">
        <v>471</v>
      </c>
      <c r="C495" s="10"/>
      <c r="D495" s="46" t="s">
        <v>472</v>
      </c>
      <c r="E495" s="6">
        <f>E496</f>
        <v>10</v>
      </c>
      <c r="F495" s="6">
        <f t="shared" si="79"/>
        <v>10</v>
      </c>
      <c r="G495" s="6">
        <f t="shared" si="79"/>
        <v>10</v>
      </c>
    </row>
    <row r="496" spans="1:7" ht="22.5">
      <c r="A496" s="53" t="s">
        <v>168</v>
      </c>
      <c r="B496" s="10" t="s">
        <v>471</v>
      </c>
      <c r="C496" s="10" t="s">
        <v>279</v>
      </c>
      <c r="D496" s="46" t="s">
        <v>292</v>
      </c>
      <c r="E496" s="6">
        <f>E497</f>
        <v>10</v>
      </c>
      <c r="F496" s="6">
        <f t="shared" si="79"/>
        <v>10</v>
      </c>
      <c r="G496" s="6">
        <f t="shared" si="79"/>
        <v>10</v>
      </c>
    </row>
    <row r="497" spans="1:7" ht="22.5">
      <c r="A497" s="53" t="s">
        <v>168</v>
      </c>
      <c r="B497" s="10" t="s">
        <v>471</v>
      </c>
      <c r="C497" s="10" t="s">
        <v>278</v>
      </c>
      <c r="D497" s="46" t="s">
        <v>293</v>
      </c>
      <c r="E497" s="6">
        <f>E498</f>
        <v>10</v>
      </c>
      <c r="F497" s="6">
        <f t="shared" si="79"/>
        <v>10</v>
      </c>
      <c r="G497" s="6">
        <f t="shared" si="79"/>
        <v>10</v>
      </c>
    </row>
    <row r="498" spans="1:7" ht="22.5">
      <c r="A498" s="53" t="s">
        <v>168</v>
      </c>
      <c r="B498" s="10" t="s">
        <v>471</v>
      </c>
      <c r="C498" s="10" t="s">
        <v>244</v>
      </c>
      <c r="D498" s="46" t="s">
        <v>610</v>
      </c>
      <c r="E498" s="6">
        <f>'Прил.№4'!F526</f>
        <v>10</v>
      </c>
      <c r="F498" s="6">
        <f>'Прил.№4'!G526</f>
        <v>10</v>
      </c>
      <c r="G498" s="6">
        <f>'Прил.№4'!H526</f>
        <v>10</v>
      </c>
    </row>
    <row r="499" spans="1:7" ht="22.5">
      <c r="A499" s="53" t="s">
        <v>168</v>
      </c>
      <c r="B499" s="10" t="s">
        <v>473</v>
      </c>
      <c r="C499" s="10"/>
      <c r="D499" s="46" t="s">
        <v>475</v>
      </c>
      <c r="E499" s="6">
        <f>E500</f>
        <v>2</v>
      </c>
      <c r="F499" s="6">
        <f aca="true" t="shared" si="80" ref="F499:G502">F500</f>
        <v>2</v>
      </c>
      <c r="G499" s="6">
        <f t="shared" si="80"/>
        <v>2</v>
      </c>
    </row>
    <row r="500" spans="1:7" ht="33.75">
      <c r="A500" s="53" t="s">
        <v>168</v>
      </c>
      <c r="B500" s="10" t="s">
        <v>474</v>
      </c>
      <c r="C500" s="10"/>
      <c r="D500" s="46" t="s">
        <v>476</v>
      </c>
      <c r="E500" s="6">
        <f>E501</f>
        <v>2</v>
      </c>
      <c r="F500" s="6">
        <f t="shared" si="80"/>
        <v>2</v>
      </c>
      <c r="G500" s="6">
        <f t="shared" si="80"/>
        <v>2</v>
      </c>
    </row>
    <row r="501" spans="1:7" ht="22.5">
      <c r="A501" s="53" t="s">
        <v>168</v>
      </c>
      <c r="B501" s="10" t="s">
        <v>474</v>
      </c>
      <c r="C501" s="10" t="s">
        <v>279</v>
      </c>
      <c r="D501" s="46" t="s">
        <v>292</v>
      </c>
      <c r="E501" s="6">
        <f>E502</f>
        <v>2</v>
      </c>
      <c r="F501" s="6">
        <f t="shared" si="80"/>
        <v>2</v>
      </c>
      <c r="G501" s="6">
        <f t="shared" si="80"/>
        <v>2</v>
      </c>
    </row>
    <row r="502" spans="1:7" ht="22.5">
      <c r="A502" s="53" t="s">
        <v>168</v>
      </c>
      <c r="B502" s="10" t="s">
        <v>474</v>
      </c>
      <c r="C502" s="10" t="s">
        <v>278</v>
      </c>
      <c r="D502" s="46" t="s">
        <v>293</v>
      </c>
      <c r="E502" s="6">
        <f>E503</f>
        <v>2</v>
      </c>
      <c r="F502" s="6">
        <f t="shared" si="80"/>
        <v>2</v>
      </c>
      <c r="G502" s="6">
        <f t="shared" si="80"/>
        <v>2</v>
      </c>
    </row>
    <row r="503" spans="1:7" ht="22.5">
      <c r="A503" s="53" t="s">
        <v>168</v>
      </c>
      <c r="B503" s="10" t="s">
        <v>474</v>
      </c>
      <c r="C503" s="10" t="s">
        <v>244</v>
      </c>
      <c r="D503" s="46" t="s">
        <v>610</v>
      </c>
      <c r="E503" s="6">
        <f>'Прил.№4'!F531</f>
        <v>2</v>
      </c>
      <c r="F503" s="6">
        <f>'Прил.№4'!G531</f>
        <v>2</v>
      </c>
      <c r="G503" s="6">
        <f>'Прил.№4'!H531</f>
        <v>2</v>
      </c>
    </row>
    <row r="504" spans="1:7" ht="22.5">
      <c r="A504" s="53" t="s">
        <v>168</v>
      </c>
      <c r="B504" s="10" t="s">
        <v>477</v>
      </c>
      <c r="C504" s="10"/>
      <c r="D504" s="46" t="s">
        <v>479</v>
      </c>
      <c r="E504" s="6">
        <f>E505</f>
        <v>3.128</v>
      </c>
      <c r="F504" s="6">
        <f aca="true" t="shared" si="81" ref="F504:G507">F505</f>
        <v>47</v>
      </c>
      <c r="G504" s="6">
        <f t="shared" si="81"/>
        <v>47</v>
      </c>
    </row>
    <row r="505" spans="1:7" ht="33.75">
      <c r="A505" s="53" t="s">
        <v>168</v>
      </c>
      <c r="B505" s="10" t="s">
        <v>478</v>
      </c>
      <c r="C505" s="10"/>
      <c r="D505" s="46" t="s">
        <v>487</v>
      </c>
      <c r="E505" s="6">
        <f>E506</f>
        <v>3.128</v>
      </c>
      <c r="F505" s="6">
        <f t="shared" si="81"/>
        <v>47</v>
      </c>
      <c r="G505" s="6">
        <f t="shared" si="81"/>
        <v>47</v>
      </c>
    </row>
    <row r="506" spans="1:7" ht="22.5">
      <c r="A506" s="53" t="s">
        <v>168</v>
      </c>
      <c r="B506" s="10" t="s">
        <v>478</v>
      </c>
      <c r="C506" s="10" t="s">
        <v>279</v>
      </c>
      <c r="D506" s="46" t="s">
        <v>292</v>
      </c>
      <c r="E506" s="6">
        <f>E507</f>
        <v>3.128</v>
      </c>
      <c r="F506" s="6">
        <f t="shared" si="81"/>
        <v>47</v>
      </c>
      <c r="G506" s="6">
        <f t="shared" si="81"/>
        <v>47</v>
      </c>
    </row>
    <row r="507" spans="1:7" ht="22.5">
      <c r="A507" s="53" t="s">
        <v>168</v>
      </c>
      <c r="B507" s="10" t="s">
        <v>478</v>
      </c>
      <c r="C507" s="10" t="s">
        <v>278</v>
      </c>
      <c r="D507" s="46" t="s">
        <v>293</v>
      </c>
      <c r="E507" s="6">
        <f>E508</f>
        <v>3.128</v>
      </c>
      <c r="F507" s="6">
        <f t="shared" si="81"/>
        <v>47</v>
      </c>
      <c r="G507" s="6">
        <f t="shared" si="81"/>
        <v>47</v>
      </c>
    </row>
    <row r="508" spans="1:7" ht="22.5">
      <c r="A508" s="53" t="s">
        <v>168</v>
      </c>
      <c r="B508" s="10" t="s">
        <v>478</v>
      </c>
      <c r="C508" s="10" t="s">
        <v>244</v>
      </c>
      <c r="D508" s="46" t="s">
        <v>610</v>
      </c>
      <c r="E508" s="6">
        <f>'Прил.№4'!F536</f>
        <v>3.128</v>
      </c>
      <c r="F508" s="6">
        <f>'Прил.№4'!G536</f>
        <v>47</v>
      </c>
      <c r="G508" s="6">
        <f>'Прил.№4'!H536</f>
        <v>47</v>
      </c>
    </row>
    <row r="509" spans="1:7" ht="22.5">
      <c r="A509" s="53" t="s">
        <v>168</v>
      </c>
      <c r="B509" s="7">
        <v>1200000</v>
      </c>
      <c r="C509" s="10"/>
      <c r="D509" s="48" t="s">
        <v>121</v>
      </c>
      <c r="E509" s="6">
        <f>E510</f>
        <v>1197.061</v>
      </c>
      <c r="F509" s="6">
        <f>F510</f>
        <v>200</v>
      </c>
      <c r="G509" s="6">
        <f>G510</f>
        <v>200</v>
      </c>
    </row>
    <row r="510" spans="1:7" ht="12.75">
      <c r="A510" s="53" t="s">
        <v>168</v>
      </c>
      <c r="B510" s="7">
        <v>1250000</v>
      </c>
      <c r="C510" s="10"/>
      <c r="D510" s="61" t="s">
        <v>389</v>
      </c>
      <c r="E510" s="6">
        <f>E511+E520+E525</f>
        <v>1197.061</v>
      </c>
      <c r="F510" s="6">
        <f>F511+F520+F525</f>
        <v>200</v>
      </c>
      <c r="G510" s="6">
        <f>G511+G520+G525</f>
        <v>200</v>
      </c>
    </row>
    <row r="511" spans="1:7" ht="22.5">
      <c r="A511" s="53" t="s">
        <v>168</v>
      </c>
      <c r="B511" s="7">
        <v>1252000</v>
      </c>
      <c r="C511" s="10"/>
      <c r="D511" s="48" t="s">
        <v>687</v>
      </c>
      <c r="E511" s="6">
        <f aca="true" t="shared" si="82" ref="E511:G512">E512</f>
        <v>151.06099999999998</v>
      </c>
      <c r="F511" s="6">
        <f t="shared" si="82"/>
        <v>200</v>
      </c>
      <c r="G511" s="6">
        <f t="shared" si="82"/>
        <v>200</v>
      </c>
    </row>
    <row r="512" spans="1:7" ht="22.5">
      <c r="A512" s="53" t="s">
        <v>168</v>
      </c>
      <c r="B512" s="7">
        <v>1252100</v>
      </c>
      <c r="C512" s="10"/>
      <c r="D512" s="48" t="s">
        <v>571</v>
      </c>
      <c r="E512" s="6">
        <f t="shared" si="82"/>
        <v>151.06099999999998</v>
      </c>
      <c r="F512" s="6">
        <f t="shared" si="82"/>
        <v>200</v>
      </c>
      <c r="G512" s="6">
        <f t="shared" si="82"/>
        <v>200</v>
      </c>
    </row>
    <row r="513" spans="1:7" ht="22.5">
      <c r="A513" s="53" t="s">
        <v>168</v>
      </c>
      <c r="B513" s="7">
        <v>1252101</v>
      </c>
      <c r="C513" s="10"/>
      <c r="D513" s="48" t="s">
        <v>572</v>
      </c>
      <c r="E513" s="6">
        <f>E517+E514</f>
        <v>151.06099999999998</v>
      </c>
      <c r="F513" s="6">
        <f>F517+F514</f>
        <v>200</v>
      </c>
      <c r="G513" s="6">
        <f>G517+G514</f>
        <v>200</v>
      </c>
    </row>
    <row r="514" spans="1:7" ht="17.25" customHeight="1">
      <c r="A514" s="53" t="s">
        <v>168</v>
      </c>
      <c r="B514" s="7">
        <v>1252101</v>
      </c>
      <c r="C514" s="10" t="s">
        <v>279</v>
      </c>
      <c r="D514" s="63" t="s">
        <v>292</v>
      </c>
      <c r="E514" s="6">
        <f aca="true" t="shared" si="83" ref="E514:G515">E515</f>
        <v>17.788</v>
      </c>
      <c r="F514" s="6">
        <f t="shared" si="83"/>
        <v>0</v>
      </c>
      <c r="G514" s="6">
        <f t="shared" si="83"/>
        <v>0</v>
      </c>
    </row>
    <row r="515" spans="1:7" ht="22.5">
      <c r="A515" s="53" t="s">
        <v>168</v>
      </c>
      <c r="B515" s="7">
        <v>1252101</v>
      </c>
      <c r="C515" s="10" t="s">
        <v>278</v>
      </c>
      <c r="D515" s="63" t="s">
        <v>293</v>
      </c>
      <c r="E515" s="6">
        <f t="shared" si="83"/>
        <v>17.788</v>
      </c>
      <c r="F515" s="6">
        <f t="shared" si="83"/>
        <v>0</v>
      </c>
      <c r="G515" s="6">
        <f t="shared" si="83"/>
        <v>0</v>
      </c>
    </row>
    <row r="516" spans="1:7" ht="22.5">
      <c r="A516" s="53" t="s">
        <v>168</v>
      </c>
      <c r="B516" s="7">
        <v>1252101</v>
      </c>
      <c r="C516" s="10" t="s">
        <v>244</v>
      </c>
      <c r="D516" s="63" t="s">
        <v>245</v>
      </c>
      <c r="E516" s="6">
        <f>'Прил.№4'!F765</f>
        <v>17.788</v>
      </c>
      <c r="F516" s="101"/>
      <c r="G516" s="101"/>
    </row>
    <row r="517" spans="1:7" ht="22.5">
      <c r="A517" s="53" t="s">
        <v>168</v>
      </c>
      <c r="B517" s="7">
        <v>1252101</v>
      </c>
      <c r="C517" s="10" t="s">
        <v>315</v>
      </c>
      <c r="D517" s="46" t="s">
        <v>619</v>
      </c>
      <c r="E517" s="6">
        <f aca="true" t="shared" si="84" ref="E517:G518">E518</f>
        <v>133.27299999999997</v>
      </c>
      <c r="F517" s="6">
        <f t="shared" si="84"/>
        <v>200</v>
      </c>
      <c r="G517" s="6">
        <f t="shared" si="84"/>
        <v>200</v>
      </c>
    </row>
    <row r="518" spans="1:7" ht="12.75">
      <c r="A518" s="53" t="s">
        <v>168</v>
      </c>
      <c r="B518" s="7">
        <v>1252101</v>
      </c>
      <c r="C518" s="10" t="s">
        <v>316</v>
      </c>
      <c r="D518" s="46" t="s">
        <v>317</v>
      </c>
      <c r="E518" s="6">
        <f t="shared" si="84"/>
        <v>133.27299999999997</v>
      </c>
      <c r="F518" s="6">
        <f t="shared" si="84"/>
        <v>200</v>
      </c>
      <c r="G518" s="6">
        <f t="shared" si="84"/>
        <v>200</v>
      </c>
    </row>
    <row r="519" spans="1:7" ht="33.75">
      <c r="A519" s="53" t="s">
        <v>168</v>
      </c>
      <c r="B519" s="7">
        <v>1252101</v>
      </c>
      <c r="C519" s="10" t="s">
        <v>252</v>
      </c>
      <c r="D519" s="48" t="s">
        <v>253</v>
      </c>
      <c r="E519" s="6">
        <f>'Прил.№4'!F768</f>
        <v>133.27299999999997</v>
      </c>
      <c r="F519" s="6">
        <f>'Прил.№4'!G768</f>
        <v>200</v>
      </c>
      <c r="G519" s="6">
        <f>'Прил.№4'!H768</f>
        <v>200</v>
      </c>
    </row>
    <row r="520" spans="1:7" ht="22.5">
      <c r="A520" s="53" t="s">
        <v>168</v>
      </c>
      <c r="B520" s="7">
        <v>1252200</v>
      </c>
      <c r="C520" s="10"/>
      <c r="D520" s="48" t="s">
        <v>573</v>
      </c>
      <c r="E520" s="6">
        <f>E521</f>
        <v>0</v>
      </c>
      <c r="F520" s="6">
        <f aca="true" t="shared" si="85" ref="F520:G523">F521</f>
        <v>0</v>
      </c>
      <c r="G520" s="6">
        <f t="shared" si="85"/>
        <v>0</v>
      </c>
    </row>
    <row r="521" spans="1:7" ht="12.75">
      <c r="A521" s="53" t="s">
        <v>168</v>
      </c>
      <c r="B521" s="7">
        <v>1252201</v>
      </c>
      <c r="C521" s="10"/>
      <c r="D521" s="48" t="s">
        <v>574</v>
      </c>
      <c r="E521" s="6">
        <f>E522</f>
        <v>0</v>
      </c>
      <c r="F521" s="6">
        <f t="shared" si="85"/>
        <v>0</v>
      </c>
      <c r="G521" s="6">
        <f t="shared" si="85"/>
        <v>0</v>
      </c>
    </row>
    <row r="522" spans="1:7" ht="22.5">
      <c r="A522" s="53" t="s">
        <v>168</v>
      </c>
      <c r="B522" s="7">
        <v>1252201</v>
      </c>
      <c r="C522" s="10" t="s">
        <v>315</v>
      </c>
      <c r="D522" s="46" t="s">
        <v>619</v>
      </c>
      <c r="E522" s="6">
        <f>E523</f>
        <v>0</v>
      </c>
      <c r="F522" s="6">
        <f t="shared" si="85"/>
        <v>0</v>
      </c>
      <c r="G522" s="6">
        <f t="shared" si="85"/>
        <v>0</v>
      </c>
    </row>
    <row r="523" spans="1:7" ht="12.75">
      <c r="A523" s="53" t="s">
        <v>168</v>
      </c>
      <c r="B523" s="7">
        <v>1252201</v>
      </c>
      <c r="C523" s="10" t="s">
        <v>316</v>
      </c>
      <c r="D523" s="46" t="s">
        <v>317</v>
      </c>
      <c r="E523" s="6">
        <f>E524</f>
        <v>0</v>
      </c>
      <c r="F523" s="6">
        <f t="shared" si="85"/>
        <v>0</v>
      </c>
      <c r="G523" s="6">
        <f t="shared" si="85"/>
        <v>0</v>
      </c>
    </row>
    <row r="524" spans="1:7" ht="12.75">
      <c r="A524" s="53" t="s">
        <v>168</v>
      </c>
      <c r="B524" s="7">
        <v>1252201</v>
      </c>
      <c r="C524" s="10" t="s">
        <v>254</v>
      </c>
      <c r="D524" s="45" t="s">
        <v>255</v>
      </c>
      <c r="E524" s="6">
        <f>'Прил.№4'!F773</f>
        <v>0</v>
      </c>
      <c r="F524" s="6">
        <f>'Прил.№4'!G773</f>
        <v>0</v>
      </c>
      <c r="G524" s="6">
        <f>'Прил.№4'!H773</f>
        <v>0</v>
      </c>
    </row>
    <row r="525" spans="1:7" ht="22.5">
      <c r="A525" s="53" t="s">
        <v>168</v>
      </c>
      <c r="B525" s="7">
        <v>1257000</v>
      </c>
      <c r="C525" s="10"/>
      <c r="D525" s="48" t="s">
        <v>368</v>
      </c>
      <c r="E525" s="6">
        <f aca="true" t="shared" si="86" ref="E525:G528">E526</f>
        <v>1046</v>
      </c>
      <c r="F525" s="6">
        <f t="shared" si="86"/>
        <v>0</v>
      </c>
      <c r="G525" s="6">
        <f t="shared" si="86"/>
        <v>0</v>
      </c>
    </row>
    <row r="526" spans="1:7" ht="12.75">
      <c r="A526" s="53" t="s">
        <v>168</v>
      </c>
      <c r="B526" s="7">
        <v>1257202</v>
      </c>
      <c r="C526" s="10"/>
      <c r="D526" s="45" t="s">
        <v>291</v>
      </c>
      <c r="E526" s="6">
        <f t="shared" si="86"/>
        <v>1046</v>
      </c>
      <c r="F526" s="6">
        <f t="shared" si="86"/>
        <v>0</v>
      </c>
      <c r="G526" s="6">
        <f t="shared" si="86"/>
        <v>0</v>
      </c>
    </row>
    <row r="527" spans="1:7" ht="22.5">
      <c r="A527" s="53" t="s">
        <v>168</v>
      </c>
      <c r="B527" s="7">
        <v>1257202</v>
      </c>
      <c r="C527" s="10" t="s">
        <v>315</v>
      </c>
      <c r="D527" s="46" t="s">
        <v>619</v>
      </c>
      <c r="E527" s="6">
        <f t="shared" si="86"/>
        <v>1046</v>
      </c>
      <c r="F527" s="6">
        <f t="shared" si="86"/>
        <v>0</v>
      </c>
      <c r="G527" s="6">
        <f t="shared" si="86"/>
        <v>0</v>
      </c>
    </row>
    <row r="528" spans="1:7" ht="12.75">
      <c r="A528" s="53" t="s">
        <v>168</v>
      </c>
      <c r="B528" s="7">
        <v>1257202</v>
      </c>
      <c r="C528" s="10" t="s">
        <v>316</v>
      </c>
      <c r="D528" s="46" t="s">
        <v>317</v>
      </c>
      <c r="E528" s="6">
        <f t="shared" si="86"/>
        <v>1046</v>
      </c>
      <c r="F528" s="6">
        <f t="shared" si="86"/>
        <v>0</v>
      </c>
      <c r="G528" s="6">
        <f t="shared" si="86"/>
        <v>0</v>
      </c>
    </row>
    <row r="529" spans="1:7" ht="33.75">
      <c r="A529" s="53" t="s">
        <v>168</v>
      </c>
      <c r="B529" s="7">
        <v>1257202</v>
      </c>
      <c r="C529" s="10" t="s">
        <v>252</v>
      </c>
      <c r="D529" s="48" t="s">
        <v>253</v>
      </c>
      <c r="E529" s="6">
        <f>'Прил.№4'!F778</f>
        <v>1046</v>
      </c>
      <c r="F529" s="6">
        <f>'Прил.№4'!G778</f>
        <v>0</v>
      </c>
      <c r="G529" s="6">
        <f>'Прил.№4'!H778</f>
        <v>0</v>
      </c>
    </row>
    <row r="530" spans="1:7" ht="12.75">
      <c r="A530" s="51" t="s">
        <v>170</v>
      </c>
      <c r="B530" s="7"/>
      <c r="C530" s="26"/>
      <c r="D530" s="20" t="s">
        <v>171</v>
      </c>
      <c r="E530" s="14">
        <f>E531</f>
        <v>7993.8780000000015</v>
      </c>
      <c r="F530" s="14">
        <f>F531</f>
        <v>7707</v>
      </c>
      <c r="G530" s="14">
        <f>G531</f>
        <v>7707</v>
      </c>
    </row>
    <row r="531" spans="1:7" ht="22.5">
      <c r="A531" s="53" t="s">
        <v>170</v>
      </c>
      <c r="B531" s="10" t="s">
        <v>19</v>
      </c>
      <c r="C531" s="10"/>
      <c r="D531" s="48" t="s">
        <v>121</v>
      </c>
      <c r="E531" s="7">
        <f>E546+E532+E539</f>
        <v>7993.8780000000015</v>
      </c>
      <c r="F531" s="7">
        <f>F546+F532+F539</f>
        <v>7707</v>
      </c>
      <c r="G531" s="7">
        <f>G546+G532+G539</f>
        <v>7707</v>
      </c>
    </row>
    <row r="532" spans="1:7" ht="22.5">
      <c r="A532" s="53" t="s">
        <v>170</v>
      </c>
      <c r="B532" s="88">
        <v>1230000</v>
      </c>
      <c r="C532" s="89"/>
      <c r="D532" s="65" t="s">
        <v>388</v>
      </c>
      <c r="E532" s="7">
        <f aca="true" t="shared" si="87" ref="E532:G537">E533</f>
        <v>131.833</v>
      </c>
      <c r="F532" s="7">
        <f t="shared" si="87"/>
        <v>148</v>
      </c>
      <c r="G532" s="7">
        <f t="shared" si="87"/>
        <v>148</v>
      </c>
    </row>
    <row r="533" spans="1:7" ht="12.75">
      <c r="A533" s="53" t="s">
        <v>170</v>
      </c>
      <c r="B533" s="10" t="s">
        <v>575</v>
      </c>
      <c r="C533" s="10"/>
      <c r="D533" s="63" t="s">
        <v>372</v>
      </c>
      <c r="E533" s="7">
        <f t="shared" si="87"/>
        <v>131.833</v>
      </c>
      <c r="F533" s="7">
        <f t="shared" si="87"/>
        <v>148</v>
      </c>
      <c r="G533" s="7">
        <f t="shared" si="87"/>
        <v>148</v>
      </c>
    </row>
    <row r="534" spans="1:7" ht="22.5">
      <c r="A534" s="53" t="s">
        <v>170</v>
      </c>
      <c r="B534" s="10" t="s">
        <v>579</v>
      </c>
      <c r="C534" s="10"/>
      <c r="D534" s="48" t="s">
        <v>578</v>
      </c>
      <c r="E534" s="7">
        <f t="shared" si="87"/>
        <v>131.833</v>
      </c>
      <c r="F534" s="7">
        <f t="shared" si="87"/>
        <v>148</v>
      </c>
      <c r="G534" s="7">
        <f t="shared" si="87"/>
        <v>148</v>
      </c>
    </row>
    <row r="535" spans="1:7" ht="22.5">
      <c r="A535" s="53" t="s">
        <v>170</v>
      </c>
      <c r="B535" s="10" t="s">
        <v>580</v>
      </c>
      <c r="C535" s="10"/>
      <c r="D535" s="48" t="s">
        <v>577</v>
      </c>
      <c r="E535" s="7">
        <f t="shared" si="87"/>
        <v>131.833</v>
      </c>
      <c r="F535" s="7">
        <f t="shared" si="87"/>
        <v>148</v>
      </c>
      <c r="G535" s="7">
        <f t="shared" si="87"/>
        <v>148</v>
      </c>
    </row>
    <row r="536" spans="1:7" ht="22.5">
      <c r="A536" s="53" t="s">
        <v>170</v>
      </c>
      <c r="B536" s="10" t="s">
        <v>580</v>
      </c>
      <c r="C536" s="10" t="s">
        <v>279</v>
      </c>
      <c r="D536" s="46" t="s">
        <v>292</v>
      </c>
      <c r="E536" s="7">
        <f t="shared" si="87"/>
        <v>131.833</v>
      </c>
      <c r="F536" s="7">
        <f t="shared" si="87"/>
        <v>148</v>
      </c>
      <c r="G536" s="7">
        <f t="shared" si="87"/>
        <v>148</v>
      </c>
    </row>
    <row r="537" spans="1:7" ht="22.5">
      <c r="A537" s="53" t="s">
        <v>170</v>
      </c>
      <c r="B537" s="10" t="s">
        <v>580</v>
      </c>
      <c r="C537" s="10" t="s">
        <v>278</v>
      </c>
      <c r="D537" s="46" t="s">
        <v>293</v>
      </c>
      <c r="E537" s="7">
        <f t="shared" si="87"/>
        <v>131.833</v>
      </c>
      <c r="F537" s="7">
        <f t="shared" si="87"/>
        <v>148</v>
      </c>
      <c r="G537" s="7">
        <f t="shared" si="87"/>
        <v>148</v>
      </c>
    </row>
    <row r="538" spans="1:7" ht="22.5">
      <c r="A538" s="53" t="s">
        <v>170</v>
      </c>
      <c r="B538" s="10" t="s">
        <v>580</v>
      </c>
      <c r="C538" s="10" t="s">
        <v>244</v>
      </c>
      <c r="D538" s="46" t="s">
        <v>610</v>
      </c>
      <c r="E538" s="7">
        <f>'Прил.№4'!F787</f>
        <v>131.833</v>
      </c>
      <c r="F538" s="7">
        <f>'Прил.№4'!G787</f>
        <v>148</v>
      </c>
      <c r="G538" s="7">
        <f>'Прил.№4'!H787</f>
        <v>148</v>
      </c>
    </row>
    <row r="539" spans="1:7" ht="22.5">
      <c r="A539" s="53" t="s">
        <v>170</v>
      </c>
      <c r="B539" s="10" t="s">
        <v>581</v>
      </c>
      <c r="C539" s="10"/>
      <c r="D539" s="64" t="s">
        <v>321</v>
      </c>
      <c r="E539" s="7">
        <f aca="true" t="shared" si="88" ref="E539:G544">E540</f>
        <v>0</v>
      </c>
      <c r="F539" s="7">
        <f t="shared" si="88"/>
        <v>55</v>
      </c>
      <c r="G539" s="7">
        <f t="shared" si="88"/>
        <v>55</v>
      </c>
    </row>
    <row r="540" spans="1:7" ht="12.75">
      <c r="A540" s="53" t="s">
        <v>170</v>
      </c>
      <c r="B540" s="10" t="s">
        <v>582</v>
      </c>
      <c r="C540" s="10"/>
      <c r="D540" s="63" t="s">
        <v>372</v>
      </c>
      <c r="E540" s="7">
        <f t="shared" si="88"/>
        <v>0</v>
      </c>
      <c r="F540" s="7">
        <f t="shared" si="88"/>
        <v>55</v>
      </c>
      <c r="G540" s="7">
        <f t="shared" si="88"/>
        <v>55</v>
      </c>
    </row>
    <row r="541" spans="1:7" ht="33.75">
      <c r="A541" s="53" t="s">
        <v>170</v>
      </c>
      <c r="B541" s="10" t="s">
        <v>583</v>
      </c>
      <c r="C541" s="10"/>
      <c r="D541" s="63" t="s">
        <v>584</v>
      </c>
      <c r="E541" s="7">
        <f t="shared" si="88"/>
        <v>0</v>
      </c>
      <c r="F541" s="7">
        <f t="shared" si="88"/>
        <v>55</v>
      </c>
      <c r="G541" s="7">
        <f t="shared" si="88"/>
        <v>55</v>
      </c>
    </row>
    <row r="542" spans="1:7" ht="22.5">
      <c r="A542" s="53" t="s">
        <v>170</v>
      </c>
      <c r="B542" s="10" t="s">
        <v>585</v>
      </c>
      <c r="C542" s="10"/>
      <c r="D542" s="63" t="s">
        <v>622</v>
      </c>
      <c r="E542" s="7">
        <f t="shared" si="88"/>
        <v>0</v>
      </c>
      <c r="F542" s="7">
        <f t="shared" si="88"/>
        <v>55</v>
      </c>
      <c r="G542" s="7">
        <f t="shared" si="88"/>
        <v>55</v>
      </c>
    </row>
    <row r="543" spans="1:7" ht="22.5">
      <c r="A543" s="53" t="s">
        <v>170</v>
      </c>
      <c r="B543" s="10" t="s">
        <v>585</v>
      </c>
      <c r="C543" s="10" t="s">
        <v>279</v>
      </c>
      <c r="D543" s="46" t="s">
        <v>292</v>
      </c>
      <c r="E543" s="7">
        <f t="shared" si="88"/>
        <v>0</v>
      </c>
      <c r="F543" s="7">
        <f t="shared" si="88"/>
        <v>55</v>
      </c>
      <c r="G543" s="7">
        <f t="shared" si="88"/>
        <v>55</v>
      </c>
    </row>
    <row r="544" spans="1:7" ht="22.5">
      <c r="A544" s="53" t="s">
        <v>170</v>
      </c>
      <c r="B544" s="10" t="s">
        <v>585</v>
      </c>
      <c r="C544" s="10" t="s">
        <v>278</v>
      </c>
      <c r="D544" s="46" t="s">
        <v>293</v>
      </c>
      <c r="E544" s="7">
        <f t="shared" si="88"/>
        <v>0</v>
      </c>
      <c r="F544" s="7">
        <f t="shared" si="88"/>
        <v>55</v>
      </c>
      <c r="G544" s="7">
        <f t="shared" si="88"/>
        <v>55</v>
      </c>
    </row>
    <row r="545" spans="1:7" ht="22.5">
      <c r="A545" s="53" t="s">
        <v>170</v>
      </c>
      <c r="B545" s="10" t="s">
        <v>585</v>
      </c>
      <c r="C545" s="10" t="s">
        <v>244</v>
      </c>
      <c r="D545" s="46" t="s">
        <v>610</v>
      </c>
      <c r="E545" s="7">
        <f>'Прил.№4'!F794</f>
        <v>0</v>
      </c>
      <c r="F545" s="7">
        <f>'Прил.№4'!G794</f>
        <v>55</v>
      </c>
      <c r="G545" s="7">
        <f>'Прил.№4'!H794</f>
        <v>55</v>
      </c>
    </row>
    <row r="546" spans="1:7" ht="12.75">
      <c r="A546" s="53" t="s">
        <v>170</v>
      </c>
      <c r="B546" s="10" t="s">
        <v>122</v>
      </c>
      <c r="C546" s="10"/>
      <c r="D546" s="63" t="s">
        <v>355</v>
      </c>
      <c r="E546" s="7">
        <f>E547</f>
        <v>7862.045000000002</v>
      </c>
      <c r="F546" s="7">
        <f>F547</f>
        <v>7504</v>
      </c>
      <c r="G546" s="7">
        <f>G547</f>
        <v>7504</v>
      </c>
    </row>
    <row r="547" spans="1:7" ht="12.75">
      <c r="A547" s="53" t="s">
        <v>170</v>
      </c>
      <c r="B547" s="10" t="s">
        <v>123</v>
      </c>
      <c r="C547" s="10"/>
      <c r="D547" s="63" t="s">
        <v>357</v>
      </c>
      <c r="E547" s="7">
        <f>E548+E563</f>
        <v>7862.045000000002</v>
      </c>
      <c r="F547" s="7">
        <f>F548+F563</f>
        <v>7504</v>
      </c>
      <c r="G547" s="7">
        <f>G548+G563</f>
        <v>7504</v>
      </c>
    </row>
    <row r="548" spans="1:7" ht="22.5">
      <c r="A548" s="53" t="s">
        <v>170</v>
      </c>
      <c r="B548" s="10" t="s">
        <v>629</v>
      </c>
      <c r="C548" s="10"/>
      <c r="D548" s="46" t="s">
        <v>323</v>
      </c>
      <c r="E548" s="7">
        <f>E549+E553+E556+E560</f>
        <v>6826.328000000001</v>
      </c>
      <c r="F548" s="7">
        <f>F549+F553+F556+F560</f>
        <v>6552</v>
      </c>
      <c r="G548" s="7">
        <f>G549+G553+G556+G560</f>
        <v>6552</v>
      </c>
    </row>
    <row r="549" spans="1:7" ht="33.75">
      <c r="A549" s="53" t="s">
        <v>170</v>
      </c>
      <c r="B549" s="10" t="s">
        <v>629</v>
      </c>
      <c r="C549" s="10" t="s">
        <v>272</v>
      </c>
      <c r="D549" s="46" t="s">
        <v>273</v>
      </c>
      <c r="E549" s="7">
        <f aca="true" t="shared" si="89" ref="E549:G550">E550</f>
        <v>4816.668000000001</v>
      </c>
      <c r="F549" s="7">
        <f t="shared" si="89"/>
        <v>4780</v>
      </c>
      <c r="G549" s="7">
        <f t="shared" si="89"/>
        <v>4780</v>
      </c>
    </row>
    <row r="550" spans="1:7" ht="12.75">
      <c r="A550" s="53" t="s">
        <v>170</v>
      </c>
      <c r="B550" s="10" t="s">
        <v>629</v>
      </c>
      <c r="C550" s="10" t="s">
        <v>274</v>
      </c>
      <c r="D550" s="46" t="s">
        <v>275</v>
      </c>
      <c r="E550" s="7">
        <f>E551+E552</f>
        <v>4816.668000000001</v>
      </c>
      <c r="F550" s="7">
        <f t="shared" si="89"/>
        <v>4780</v>
      </c>
      <c r="G550" s="7">
        <f t="shared" si="89"/>
        <v>4780</v>
      </c>
    </row>
    <row r="551" spans="1:7" ht="22.5">
      <c r="A551" s="53" t="s">
        <v>170</v>
      </c>
      <c r="B551" s="10" t="s">
        <v>629</v>
      </c>
      <c r="C551" s="10" t="s">
        <v>276</v>
      </c>
      <c r="D551" s="46" t="s">
        <v>616</v>
      </c>
      <c r="E551" s="7">
        <f>'Прил.№4'!F800</f>
        <v>4814.6</v>
      </c>
      <c r="F551" s="7">
        <f>'Прил.№4'!G800</f>
        <v>4780</v>
      </c>
      <c r="G551" s="7">
        <f>'Прил.№4'!H800</f>
        <v>4780</v>
      </c>
    </row>
    <row r="552" spans="1:7" ht="22.5">
      <c r="A552" s="53" t="s">
        <v>170</v>
      </c>
      <c r="B552" s="10" t="s">
        <v>629</v>
      </c>
      <c r="C552" s="10" t="s">
        <v>319</v>
      </c>
      <c r="D552" s="46" t="s">
        <v>617</v>
      </c>
      <c r="E552" s="7">
        <f>'Прил.№4'!F801</f>
        <v>2.068</v>
      </c>
      <c r="F552" s="7">
        <f>'Прил.№4'!G801</f>
        <v>0</v>
      </c>
      <c r="G552" s="7">
        <f>'Прил.№4'!H801</f>
        <v>0</v>
      </c>
    </row>
    <row r="553" spans="1:7" ht="22.5">
      <c r="A553" s="53" t="s">
        <v>170</v>
      </c>
      <c r="B553" s="10" t="s">
        <v>629</v>
      </c>
      <c r="C553" s="10" t="s">
        <v>279</v>
      </c>
      <c r="D553" s="46" t="s">
        <v>292</v>
      </c>
      <c r="E553" s="7">
        <f aca="true" t="shared" si="90" ref="E553:G554">E554</f>
        <v>1591.56</v>
      </c>
      <c r="F553" s="7">
        <f t="shared" si="90"/>
        <v>1659</v>
      </c>
      <c r="G553" s="7">
        <f t="shared" si="90"/>
        <v>1659</v>
      </c>
    </row>
    <row r="554" spans="1:7" ht="22.5">
      <c r="A554" s="53" t="s">
        <v>170</v>
      </c>
      <c r="B554" s="10" t="s">
        <v>629</v>
      </c>
      <c r="C554" s="10" t="s">
        <v>278</v>
      </c>
      <c r="D554" s="46" t="s">
        <v>293</v>
      </c>
      <c r="E554" s="7">
        <f t="shared" si="90"/>
        <v>1591.56</v>
      </c>
      <c r="F554" s="7">
        <f t="shared" si="90"/>
        <v>1659</v>
      </c>
      <c r="G554" s="7">
        <f t="shared" si="90"/>
        <v>1659</v>
      </c>
    </row>
    <row r="555" spans="1:7" ht="22.5">
      <c r="A555" s="53" t="s">
        <v>170</v>
      </c>
      <c r="B555" s="10" t="s">
        <v>629</v>
      </c>
      <c r="C555" s="10" t="s">
        <v>244</v>
      </c>
      <c r="D555" s="46" t="s">
        <v>610</v>
      </c>
      <c r="E555" s="7">
        <f>'Прил.№4'!F804</f>
        <v>1591.56</v>
      </c>
      <c r="F555" s="7">
        <f>'Прил.№4'!G804</f>
        <v>1659</v>
      </c>
      <c r="G555" s="7">
        <f>'Прил.№4'!H804</f>
        <v>1659</v>
      </c>
    </row>
    <row r="556" spans="1:7" ht="12.75">
      <c r="A556" s="53" t="s">
        <v>170</v>
      </c>
      <c r="B556" s="10" t="s">
        <v>629</v>
      </c>
      <c r="C556" s="10" t="s">
        <v>311</v>
      </c>
      <c r="D556" s="45" t="s">
        <v>312</v>
      </c>
      <c r="E556" s="7">
        <f>E557</f>
        <v>116</v>
      </c>
      <c r="F556" s="7">
        <f>F557</f>
        <v>113</v>
      </c>
      <c r="G556" s="7">
        <f>G557</f>
        <v>113</v>
      </c>
    </row>
    <row r="557" spans="1:7" ht="12.75">
      <c r="A557" s="53" t="s">
        <v>170</v>
      </c>
      <c r="B557" s="10" t="s">
        <v>629</v>
      </c>
      <c r="C557" s="10" t="s">
        <v>313</v>
      </c>
      <c r="D557" s="45" t="s">
        <v>314</v>
      </c>
      <c r="E557" s="7">
        <f>E558+E559</f>
        <v>116</v>
      </c>
      <c r="F557" s="7">
        <f>F558+F559</f>
        <v>113</v>
      </c>
      <c r="G557" s="7">
        <f>G558+G559</f>
        <v>113</v>
      </c>
    </row>
    <row r="558" spans="1:7" ht="12.75">
      <c r="A558" s="53" t="s">
        <v>170</v>
      </c>
      <c r="B558" s="10" t="s">
        <v>629</v>
      </c>
      <c r="C558" s="10" t="s">
        <v>256</v>
      </c>
      <c r="D558" s="46" t="s">
        <v>257</v>
      </c>
      <c r="E558" s="7">
        <f>'Прил.№4'!F807</f>
        <v>21</v>
      </c>
      <c r="F558" s="7">
        <f>'Прил.№4'!G807</f>
        <v>30</v>
      </c>
      <c r="G558" s="7">
        <f>'Прил.№4'!H807</f>
        <v>30</v>
      </c>
    </row>
    <row r="559" spans="1:7" ht="12.75" hidden="1">
      <c r="A559" s="53" t="s">
        <v>170</v>
      </c>
      <c r="B559" s="10" t="s">
        <v>629</v>
      </c>
      <c r="C559" s="10" t="s">
        <v>258</v>
      </c>
      <c r="D559" s="46" t="s">
        <v>259</v>
      </c>
      <c r="E559" s="7">
        <f>'Прил.№4'!F808</f>
        <v>95</v>
      </c>
      <c r="F559" s="7">
        <f>'Прил.№4'!G808</f>
        <v>83</v>
      </c>
      <c r="G559" s="7">
        <f>'Прил.№4'!H808</f>
        <v>83</v>
      </c>
    </row>
    <row r="560" spans="1:7" ht="33.75">
      <c r="A560" s="10" t="s">
        <v>170</v>
      </c>
      <c r="B560" s="10" t="s">
        <v>591</v>
      </c>
      <c r="C560" s="10"/>
      <c r="D560" s="46" t="s">
        <v>592</v>
      </c>
      <c r="E560" s="7">
        <f>E561+E562</f>
        <v>302.09999999999997</v>
      </c>
      <c r="F560" s="7">
        <f>F561</f>
        <v>0</v>
      </c>
      <c r="G560" s="7">
        <f>G561</f>
        <v>0</v>
      </c>
    </row>
    <row r="561" spans="1:7" ht="22.5">
      <c r="A561" s="10" t="s">
        <v>170</v>
      </c>
      <c r="B561" s="10" t="s">
        <v>591</v>
      </c>
      <c r="C561" s="10" t="s">
        <v>276</v>
      </c>
      <c r="D561" s="46" t="s">
        <v>616</v>
      </c>
      <c r="E561" s="7">
        <f>'Прил.№4'!F810</f>
        <v>246.7</v>
      </c>
      <c r="F561" s="7">
        <v>0</v>
      </c>
      <c r="G561" s="7">
        <v>0</v>
      </c>
    </row>
    <row r="562" spans="1:7" ht="22.5">
      <c r="A562" s="10" t="s">
        <v>170</v>
      </c>
      <c r="B562" s="10" t="s">
        <v>591</v>
      </c>
      <c r="C562" s="10" t="s">
        <v>244</v>
      </c>
      <c r="D562" s="46" t="s">
        <v>610</v>
      </c>
      <c r="E562" s="7">
        <f>'Прил.№4'!F811</f>
        <v>55.4</v>
      </c>
      <c r="F562" s="7"/>
      <c r="G562" s="7"/>
    </row>
    <row r="563" spans="1:7" ht="12.75">
      <c r="A563" s="53" t="s">
        <v>170</v>
      </c>
      <c r="B563" s="10" t="s">
        <v>390</v>
      </c>
      <c r="C563" s="10"/>
      <c r="D563" s="46" t="s">
        <v>630</v>
      </c>
      <c r="E563" s="6">
        <f>E564+E568+E571</f>
        <v>1035.717</v>
      </c>
      <c r="F563" s="6">
        <f>F564+F568</f>
        <v>952</v>
      </c>
      <c r="G563" s="6">
        <f>G564+G568</f>
        <v>952</v>
      </c>
    </row>
    <row r="564" spans="1:7" ht="33.75">
      <c r="A564" s="53" t="s">
        <v>170</v>
      </c>
      <c r="B564" s="10" t="s">
        <v>390</v>
      </c>
      <c r="C564" s="10" t="s">
        <v>272</v>
      </c>
      <c r="D564" s="46" t="s">
        <v>273</v>
      </c>
      <c r="E564" s="7">
        <f>E565</f>
        <v>993.917</v>
      </c>
      <c r="F564" s="7">
        <f>F565</f>
        <v>930</v>
      </c>
      <c r="G564" s="7">
        <f>G565</f>
        <v>930</v>
      </c>
    </row>
    <row r="565" spans="1:7" ht="12.75">
      <c r="A565" s="53" t="s">
        <v>170</v>
      </c>
      <c r="B565" s="10" t="s">
        <v>390</v>
      </c>
      <c r="C565" s="10" t="s">
        <v>294</v>
      </c>
      <c r="D565" s="46" t="s">
        <v>295</v>
      </c>
      <c r="E565" s="7">
        <f>E566+E567</f>
        <v>993.917</v>
      </c>
      <c r="F565" s="7">
        <f>F566+F567</f>
        <v>930</v>
      </c>
      <c r="G565" s="7">
        <f>G566+G567</f>
        <v>930</v>
      </c>
    </row>
    <row r="566" spans="1:7" ht="22.5">
      <c r="A566" s="53" t="s">
        <v>170</v>
      </c>
      <c r="B566" s="10" t="s">
        <v>390</v>
      </c>
      <c r="C566" s="10" t="s">
        <v>296</v>
      </c>
      <c r="D566" s="46" t="s">
        <v>608</v>
      </c>
      <c r="E566" s="7">
        <f>'Прил.№4'!F815</f>
        <v>945.1600000000001</v>
      </c>
      <c r="F566" s="7">
        <f>'Прил.№4'!G815</f>
        <v>897</v>
      </c>
      <c r="G566" s="7">
        <f>'Прил.№4'!H815</f>
        <v>897</v>
      </c>
    </row>
    <row r="567" spans="1:7" ht="22.5">
      <c r="A567" s="53" t="s">
        <v>170</v>
      </c>
      <c r="B567" s="10" t="s">
        <v>390</v>
      </c>
      <c r="C567" s="10" t="s">
        <v>297</v>
      </c>
      <c r="D567" s="46" t="s">
        <v>609</v>
      </c>
      <c r="E567" s="7">
        <f>'Прил.№4'!F816</f>
        <v>48.757</v>
      </c>
      <c r="F567" s="7">
        <f>'Прил.№4'!G816</f>
        <v>33</v>
      </c>
      <c r="G567" s="7">
        <f>'Прил.№4'!H816</f>
        <v>33</v>
      </c>
    </row>
    <row r="568" spans="1:7" ht="22.5">
      <c r="A568" s="53" t="s">
        <v>170</v>
      </c>
      <c r="B568" s="10" t="s">
        <v>390</v>
      </c>
      <c r="C568" s="10" t="s">
        <v>279</v>
      </c>
      <c r="D568" s="46" t="s">
        <v>292</v>
      </c>
      <c r="E568" s="7">
        <f aca="true" t="shared" si="91" ref="E568:G569">E569</f>
        <v>0</v>
      </c>
      <c r="F568" s="7">
        <f t="shared" si="91"/>
        <v>22</v>
      </c>
      <c r="G568" s="7">
        <f t="shared" si="91"/>
        <v>22</v>
      </c>
    </row>
    <row r="569" spans="1:7" ht="22.5">
      <c r="A569" s="53" t="s">
        <v>170</v>
      </c>
      <c r="B569" s="10" t="s">
        <v>390</v>
      </c>
      <c r="C569" s="10" t="s">
        <v>278</v>
      </c>
      <c r="D569" s="46" t="s">
        <v>293</v>
      </c>
      <c r="E569" s="7">
        <f t="shared" si="91"/>
        <v>0</v>
      </c>
      <c r="F569" s="7">
        <f t="shared" si="91"/>
        <v>22</v>
      </c>
      <c r="G569" s="7">
        <f t="shared" si="91"/>
        <v>22</v>
      </c>
    </row>
    <row r="570" spans="1:7" ht="22.5">
      <c r="A570" s="53" t="s">
        <v>170</v>
      </c>
      <c r="B570" s="10" t="s">
        <v>390</v>
      </c>
      <c r="C570" s="10" t="s">
        <v>244</v>
      </c>
      <c r="D570" s="46" t="s">
        <v>610</v>
      </c>
      <c r="E570" s="7">
        <f>'Прил.№4'!F819</f>
        <v>0</v>
      </c>
      <c r="F570" s="7">
        <f>'Прил.№4'!G819</f>
        <v>22</v>
      </c>
      <c r="G570" s="7">
        <f>'Прил.№4'!H819</f>
        <v>22</v>
      </c>
    </row>
    <row r="571" spans="1:7" ht="22.5">
      <c r="A571" s="10" t="s">
        <v>170</v>
      </c>
      <c r="B571" s="10" t="s">
        <v>593</v>
      </c>
      <c r="C571" s="10"/>
      <c r="D571" s="46" t="s">
        <v>594</v>
      </c>
      <c r="E571" s="7">
        <f>E572</f>
        <v>41.8</v>
      </c>
      <c r="F571" s="7">
        <f>F572</f>
        <v>0</v>
      </c>
      <c r="G571" s="7">
        <f>G572</f>
        <v>0</v>
      </c>
    </row>
    <row r="572" spans="1:7" ht="22.5">
      <c r="A572" s="10" t="s">
        <v>170</v>
      </c>
      <c r="B572" s="10" t="s">
        <v>593</v>
      </c>
      <c r="C572" s="10" t="s">
        <v>296</v>
      </c>
      <c r="D572" s="46" t="s">
        <v>608</v>
      </c>
      <c r="E572" s="7">
        <f>'Прил.№4'!F821</f>
        <v>41.8</v>
      </c>
      <c r="F572" s="7">
        <v>0</v>
      </c>
      <c r="G572" s="7">
        <v>0</v>
      </c>
    </row>
    <row r="573" spans="1:7" ht="12.75">
      <c r="A573" s="51" t="s">
        <v>172</v>
      </c>
      <c r="B573" s="26"/>
      <c r="C573" s="26"/>
      <c r="D573" s="20" t="str">
        <f>'Прил.№4'!E537</f>
        <v>Культура и кинематография</v>
      </c>
      <c r="E573" s="14">
        <f>E574+E645</f>
        <v>27998.068000000003</v>
      </c>
      <c r="F573" s="14">
        <f>F574+F645</f>
        <v>20677</v>
      </c>
      <c r="G573" s="14">
        <f>G574+G645</f>
        <v>18177</v>
      </c>
    </row>
    <row r="574" spans="1:7" ht="12.75">
      <c r="A574" s="51" t="s">
        <v>185</v>
      </c>
      <c r="B574" s="26"/>
      <c r="C574" s="26"/>
      <c r="D574" s="28" t="s">
        <v>186</v>
      </c>
      <c r="E574" s="14">
        <f>E575</f>
        <v>23715.741</v>
      </c>
      <c r="F574" s="14">
        <f>F575</f>
        <v>17247</v>
      </c>
      <c r="G574" s="14">
        <f>G575</f>
        <v>14827</v>
      </c>
    </row>
    <row r="575" spans="1:7" s="5" customFormat="1" ht="22.5">
      <c r="A575" s="53" t="s">
        <v>185</v>
      </c>
      <c r="B575" s="10" t="s">
        <v>343</v>
      </c>
      <c r="C575" s="10"/>
      <c r="D575" s="46" t="s">
        <v>344</v>
      </c>
      <c r="E575" s="7">
        <f>E576+E603+E625</f>
        <v>23715.741</v>
      </c>
      <c r="F575" s="7">
        <f>F576+F603+F625</f>
        <v>17247</v>
      </c>
      <c r="G575" s="7">
        <f>G576+G603+G625</f>
        <v>14827</v>
      </c>
    </row>
    <row r="576" spans="1:7" ht="12.75">
      <c r="A576" s="53" t="s">
        <v>185</v>
      </c>
      <c r="B576" s="10" t="s">
        <v>16</v>
      </c>
      <c r="C576" s="10"/>
      <c r="D576" s="59" t="s">
        <v>27</v>
      </c>
      <c r="E576" s="7">
        <f>E577+E601</f>
        <v>17018.541</v>
      </c>
      <c r="F576" s="7">
        <f>F577+F601</f>
        <v>11669</v>
      </c>
      <c r="G576" s="7">
        <f>G577+G601</f>
        <v>9500</v>
      </c>
    </row>
    <row r="577" spans="1:7" ht="22.5">
      <c r="A577" s="53" t="s">
        <v>185</v>
      </c>
      <c r="B577" s="10" t="s">
        <v>17</v>
      </c>
      <c r="C577" s="10"/>
      <c r="D577" s="46" t="s">
        <v>687</v>
      </c>
      <c r="E577" s="7">
        <f>E578</f>
        <v>16918.541</v>
      </c>
      <c r="F577" s="7">
        <f>F578</f>
        <v>11669</v>
      </c>
      <c r="G577" s="7">
        <f>G578</f>
        <v>9500</v>
      </c>
    </row>
    <row r="578" spans="1:7" ht="12.75">
      <c r="A578" s="53" t="s">
        <v>185</v>
      </c>
      <c r="B578" s="10" t="s">
        <v>657</v>
      </c>
      <c r="C578" s="10"/>
      <c r="D578" s="46" t="s">
        <v>658</v>
      </c>
      <c r="E578" s="7">
        <f>E579+E585</f>
        <v>16918.541</v>
      </c>
      <c r="F578" s="7">
        <f>F579+F585</f>
        <v>11669</v>
      </c>
      <c r="G578" s="7">
        <f>G579+G585</f>
        <v>9500</v>
      </c>
    </row>
    <row r="579" spans="1:7" ht="22.5">
      <c r="A579" s="53" t="s">
        <v>185</v>
      </c>
      <c r="B579" s="10" t="s">
        <v>659</v>
      </c>
      <c r="C579" s="10"/>
      <c r="D579" s="46" t="s">
        <v>660</v>
      </c>
      <c r="E579" s="7">
        <f aca="true" t="shared" si="92" ref="E579:G580">E580</f>
        <v>7753.710000000001</v>
      </c>
      <c r="F579" s="7">
        <f t="shared" si="92"/>
        <v>4725</v>
      </c>
      <c r="G579" s="7">
        <f t="shared" si="92"/>
        <v>4000</v>
      </c>
    </row>
    <row r="580" spans="1:7" ht="22.5">
      <c r="A580" s="53" t="s">
        <v>185</v>
      </c>
      <c r="B580" s="10" t="s">
        <v>659</v>
      </c>
      <c r="C580" s="10" t="s">
        <v>315</v>
      </c>
      <c r="D580" s="46" t="s">
        <v>619</v>
      </c>
      <c r="E580" s="7">
        <f t="shared" si="92"/>
        <v>7753.710000000001</v>
      </c>
      <c r="F580" s="7">
        <f t="shared" si="92"/>
        <v>4725</v>
      </c>
      <c r="G580" s="7">
        <f t="shared" si="92"/>
        <v>4000</v>
      </c>
    </row>
    <row r="581" spans="1:7" ht="12.75">
      <c r="A581" s="53" t="s">
        <v>185</v>
      </c>
      <c r="B581" s="10" t="s">
        <v>659</v>
      </c>
      <c r="C581" s="10" t="s">
        <v>316</v>
      </c>
      <c r="D581" s="46" t="s">
        <v>317</v>
      </c>
      <c r="E581" s="7">
        <f>E582+E583</f>
        <v>7753.710000000001</v>
      </c>
      <c r="F581" s="7">
        <f>F582+F583</f>
        <v>4725</v>
      </c>
      <c r="G581" s="7">
        <f>G582+G583</f>
        <v>4000</v>
      </c>
    </row>
    <row r="582" spans="1:7" ht="33.75">
      <c r="A582" s="53" t="s">
        <v>185</v>
      </c>
      <c r="B582" s="10" t="s">
        <v>659</v>
      </c>
      <c r="C582" s="66" t="s">
        <v>252</v>
      </c>
      <c r="D582" s="48" t="s">
        <v>253</v>
      </c>
      <c r="E582" s="7">
        <f>'Прил.№4'!F546</f>
        <v>7453.710000000001</v>
      </c>
      <c r="F582" s="7">
        <f>'Прил.№4'!G546</f>
        <v>4725</v>
      </c>
      <c r="G582" s="7">
        <f>'Прил.№4'!H546</f>
        <v>4000</v>
      </c>
    </row>
    <row r="583" spans="1:7" ht="22.5">
      <c r="A583" s="53" t="s">
        <v>185</v>
      </c>
      <c r="B583" s="10" t="s">
        <v>197</v>
      </c>
      <c r="C583" s="66"/>
      <c r="D583" s="48" t="s">
        <v>194</v>
      </c>
      <c r="E583" s="7">
        <f>E584</f>
        <v>300</v>
      </c>
      <c r="F583" s="7">
        <f>F584</f>
        <v>0</v>
      </c>
      <c r="G583" s="7">
        <f>G584</f>
        <v>0</v>
      </c>
    </row>
    <row r="584" spans="1:7" ht="12.75">
      <c r="A584" s="53" t="s">
        <v>185</v>
      </c>
      <c r="B584" s="10" t="s">
        <v>197</v>
      </c>
      <c r="C584" s="66">
        <v>612</v>
      </c>
      <c r="D584" s="48" t="s">
        <v>255</v>
      </c>
      <c r="E584" s="7">
        <f>'Прил.№4'!F548</f>
        <v>300</v>
      </c>
      <c r="F584" s="7">
        <f>'Прил.№4'!G548</f>
        <v>0</v>
      </c>
      <c r="G584" s="7">
        <f>'Прил.№4'!H548</f>
        <v>0</v>
      </c>
    </row>
    <row r="585" spans="1:7" ht="22.5">
      <c r="A585" s="53" t="s">
        <v>185</v>
      </c>
      <c r="B585" s="10" t="s">
        <v>661</v>
      </c>
      <c r="C585" s="90"/>
      <c r="D585" s="46" t="s">
        <v>662</v>
      </c>
      <c r="E585" s="7">
        <f>E586+E590+E593+E598</f>
        <v>9164.831</v>
      </c>
      <c r="F585" s="7">
        <f>F586+F590+F593+F598</f>
        <v>6944</v>
      </c>
      <c r="G585" s="7">
        <f>G586+G590+G593+G598</f>
        <v>5500</v>
      </c>
    </row>
    <row r="586" spans="1:7" ht="33.75">
      <c r="A586" s="53" t="s">
        <v>185</v>
      </c>
      <c r="B586" s="10" t="s">
        <v>661</v>
      </c>
      <c r="C586" s="10" t="s">
        <v>272</v>
      </c>
      <c r="D586" s="46" t="s">
        <v>273</v>
      </c>
      <c r="E586" s="6">
        <f>E587</f>
        <v>5756.106</v>
      </c>
      <c r="F586" s="6">
        <f>F587</f>
        <v>4745</v>
      </c>
      <c r="G586" s="6">
        <f>G587</f>
        <v>3510</v>
      </c>
    </row>
    <row r="587" spans="1:7" ht="12.75">
      <c r="A587" s="53" t="s">
        <v>185</v>
      </c>
      <c r="B587" s="10" t="s">
        <v>661</v>
      </c>
      <c r="C587" s="10" t="s">
        <v>274</v>
      </c>
      <c r="D587" s="46" t="s">
        <v>275</v>
      </c>
      <c r="E587" s="6">
        <f>E588+E589</f>
        <v>5756.106</v>
      </c>
      <c r="F587" s="6">
        <f>F588+F589</f>
        <v>4745</v>
      </c>
      <c r="G587" s="6">
        <f>G588+G589</f>
        <v>3510</v>
      </c>
    </row>
    <row r="588" spans="1:7" ht="22.5">
      <c r="A588" s="53" t="s">
        <v>185</v>
      </c>
      <c r="B588" s="10" t="s">
        <v>661</v>
      </c>
      <c r="C588" s="10" t="s">
        <v>276</v>
      </c>
      <c r="D588" s="46" t="s">
        <v>616</v>
      </c>
      <c r="E588" s="6">
        <f>'Прил.№4'!F552</f>
        <v>5756.106</v>
      </c>
      <c r="F588" s="6">
        <f>'Прил.№4'!G552</f>
        <v>4745</v>
      </c>
      <c r="G588" s="6">
        <f>'Прил.№4'!H552</f>
        <v>3510</v>
      </c>
    </row>
    <row r="589" spans="1:7" ht="0.75" customHeight="1">
      <c r="A589" s="53" t="s">
        <v>185</v>
      </c>
      <c r="B589" s="10" t="s">
        <v>661</v>
      </c>
      <c r="C589" s="10" t="s">
        <v>319</v>
      </c>
      <c r="D589" s="46" t="s">
        <v>308</v>
      </c>
      <c r="E589" s="6">
        <f>'Прил.№4'!F553</f>
        <v>0</v>
      </c>
      <c r="F589" s="101"/>
      <c r="G589" s="101"/>
    </row>
    <row r="590" spans="1:7" ht="22.5">
      <c r="A590" s="53" t="s">
        <v>185</v>
      </c>
      <c r="B590" s="10" t="s">
        <v>661</v>
      </c>
      <c r="C590" s="10" t="s">
        <v>279</v>
      </c>
      <c r="D590" s="46" t="s">
        <v>292</v>
      </c>
      <c r="E590" s="6">
        <f aca="true" t="shared" si="93" ref="E590:G591">E591</f>
        <v>2823.4</v>
      </c>
      <c r="F590" s="6">
        <f t="shared" si="93"/>
        <v>2159</v>
      </c>
      <c r="G590" s="6">
        <f t="shared" si="93"/>
        <v>1950</v>
      </c>
    </row>
    <row r="591" spans="1:7" ht="22.5">
      <c r="A591" s="53" t="s">
        <v>185</v>
      </c>
      <c r="B591" s="10" t="s">
        <v>661</v>
      </c>
      <c r="C591" s="10" t="s">
        <v>278</v>
      </c>
      <c r="D591" s="46" t="s">
        <v>293</v>
      </c>
      <c r="E591" s="6">
        <f t="shared" si="93"/>
        <v>2823.4</v>
      </c>
      <c r="F591" s="6">
        <f t="shared" si="93"/>
        <v>2159</v>
      </c>
      <c r="G591" s="6">
        <f t="shared" si="93"/>
        <v>1950</v>
      </c>
    </row>
    <row r="592" spans="1:7" ht="22.5">
      <c r="A592" s="53" t="s">
        <v>185</v>
      </c>
      <c r="B592" s="10" t="s">
        <v>661</v>
      </c>
      <c r="C592" s="10" t="s">
        <v>244</v>
      </c>
      <c r="D592" s="46" t="s">
        <v>610</v>
      </c>
      <c r="E592" s="6">
        <f>'Прил.№4'!F556</f>
        <v>2823.4</v>
      </c>
      <c r="F592" s="6">
        <f>'Прил.№4'!G556</f>
        <v>2159</v>
      </c>
      <c r="G592" s="6">
        <f>'Прил.№4'!H556</f>
        <v>1950</v>
      </c>
    </row>
    <row r="593" spans="1:7" ht="12.75">
      <c r="A593" s="53" t="s">
        <v>185</v>
      </c>
      <c r="B593" s="10" t="s">
        <v>661</v>
      </c>
      <c r="C593" s="10" t="s">
        <v>311</v>
      </c>
      <c r="D593" s="45" t="s">
        <v>312</v>
      </c>
      <c r="E593" s="7">
        <f>E594</f>
        <v>74.725</v>
      </c>
      <c r="F593" s="7">
        <f>F594</f>
        <v>40</v>
      </c>
      <c r="G593" s="7">
        <f>G594</f>
        <v>40</v>
      </c>
    </row>
    <row r="594" spans="1:7" ht="12.75">
      <c r="A594" s="53" t="s">
        <v>185</v>
      </c>
      <c r="B594" s="10" t="s">
        <v>661</v>
      </c>
      <c r="C594" s="10" t="s">
        <v>313</v>
      </c>
      <c r="D594" s="45" t="s">
        <v>314</v>
      </c>
      <c r="E594" s="7">
        <f>E595+E596+E597</f>
        <v>74.725</v>
      </c>
      <c r="F594" s="7">
        <f>F595+F596+F597</f>
        <v>40</v>
      </c>
      <c r="G594" s="7">
        <f>G595+G596+G597</f>
        <v>40</v>
      </c>
    </row>
    <row r="595" spans="1:7" ht="12" customHeight="1">
      <c r="A595" s="53" t="s">
        <v>185</v>
      </c>
      <c r="B595" s="10" t="s">
        <v>661</v>
      </c>
      <c r="C595" s="10" t="s">
        <v>256</v>
      </c>
      <c r="D595" s="46" t="s">
        <v>257</v>
      </c>
      <c r="E595" s="7">
        <f>'Прил.№4'!F559</f>
        <v>8.145</v>
      </c>
      <c r="F595" s="7">
        <f>'Прил.№4'!G559</f>
        <v>20</v>
      </c>
      <c r="G595" s="7">
        <f>'Прил.№4'!H559</f>
        <v>20</v>
      </c>
    </row>
    <row r="596" spans="1:7" ht="12.75">
      <c r="A596" s="53" t="s">
        <v>185</v>
      </c>
      <c r="B596" s="10" t="s">
        <v>661</v>
      </c>
      <c r="C596" s="10" t="s">
        <v>258</v>
      </c>
      <c r="D596" s="46" t="s">
        <v>611</v>
      </c>
      <c r="E596" s="7">
        <f>'Прил.№4'!F560</f>
        <v>50</v>
      </c>
      <c r="F596" s="7">
        <f>'Прил.№4'!G560</f>
        <v>20</v>
      </c>
      <c r="G596" s="7">
        <f>'Прил.№4'!H560</f>
        <v>20</v>
      </c>
    </row>
    <row r="597" spans="1:7" ht="12.75">
      <c r="A597" s="10" t="s">
        <v>185</v>
      </c>
      <c r="B597" s="10" t="s">
        <v>661</v>
      </c>
      <c r="C597" s="10" t="s">
        <v>10</v>
      </c>
      <c r="D597" s="46" t="s">
        <v>11</v>
      </c>
      <c r="E597" s="7">
        <f>'Прил.№4'!F561</f>
        <v>16.58</v>
      </c>
      <c r="F597" s="7">
        <v>0</v>
      </c>
      <c r="G597" s="7">
        <v>0</v>
      </c>
    </row>
    <row r="598" spans="1:7" ht="22.5">
      <c r="A598" s="10" t="s">
        <v>185</v>
      </c>
      <c r="B598" s="10" t="s">
        <v>56</v>
      </c>
      <c r="C598" s="10"/>
      <c r="D598" s="46" t="s">
        <v>625</v>
      </c>
      <c r="E598" s="7">
        <f>E599+E600</f>
        <v>510.6</v>
      </c>
      <c r="F598" s="7">
        <f>F599+F600</f>
        <v>0</v>
      </c>
      <c r="G598" s="7">
        <f>G599+G600</f>
        <v>0</v>
      </c>
    </row>
    <row r="599" spans="1:7" ht="22.5">
      <c r="A599" s="10" t="s">
        <v>185</v>
      </c>
      <c r="B599" s="10" t="s">
        <v>56</v>
      </c>
      <c r="C599" s="10" t="s">
        <v>276</v>
      </c>
      <c r="D599" s="46" t="s">
        <v>616</v>
      </c>
      <c r="E599" s="7">
        <f>'Прил.№4'!F563</f>
        <v>260.3</v>
      </c>
      <c r="F599" s="7">
        <v>0</v>
      </c>
      <c r="G599" s="7">
        <v>0</v>
      </c>
    </row>
    <row r="600" spans="1:7" ht="22.5">
      <c r="A600" s="10" t="s">
        <v>185</v>
      </c>
      <c r="B600" s="10" t="s">
        <v>56</v>
      </c>
      <c r="C600" s="10" t="s">
        <v>244</v>
      </c>
      <c r="D600" s="46" t="s">
        <v>610</v>
      </c>
      <c r="E600" s="7">
        <f>'Прил.№4'!F564</f>
        <v>250.3</v>
      </c>
      <c r="F600" s="7">
        <v>0</v>
      </c>
      <c r="G600" s="7">
        <v>0</v>
      </c>
    </row>
    <row r="601" spans="1:7" ht="22.5">
      <c r="A601" s="10" t="s">
        <v>185</v>
      </c>
      <c r="B601" s="10" t="s">
        <v>595</v>
      </c>
      <c r="C601" s="10"/>
      <c r="D601" s="46" t="s">
        <v>596</v>
      </c>
      <c r="E601" s="7">
        <f>E602</f>
        <v>100</v>
      </c>
      <c r="F601" s="7">
        <f>F602</f>
        <v>0</v>
      </c>
      <c r="G601" s="7">
        <f>G602</f>
        <v>0</v>
      </c>
    </row>
    <row r="602" spans="1:7" ht="22.5">
      <c r="A602" s="10" t="s">
        <v>185</v>
      </c>
      <c r="B602" s="10" t="s">
        <v>595</v>
      </c>
      <c r="C602" s="10" t="s">
        <v>244</v>
      </c>
      <c r="D602" s="46" t="s">
        <v>610</v>
      </c>
      <c r="E602" s="7">
        <f>'Прил.№4'!F566</f>
        <v>100</v>
      </c>
      <c r="F602" s="7"/>
      <c r="G602" s="7"/>
    </row>
    <row r="603" spans="1:7" ht="12.75">
      <c r="A603" s="53" t="s">
        <v>185</v>
      </c>
      <c r="B603" s="10" t="s">
        <v>18</v>
      </c>
      <c r="C603" s="10"/>
      <c r="D603" s="59" t="s">
        <v>28</v>
      </c>
      <c r="E603" s="6">
        <f>E604+E623+E621</f>
        <v>6175.3</v>
      </c>
      <c r="F603" s="6">
        <f>F604+F623+F621</f>
        <v>5348</v>
      </c>
      <c r="G603" s="6">
        <f>G604+G623+G621</f>
        <v>5097</v>
      </c>
    </row>
    <row r="604" spans="1:7" ht="22.5">
      <c r="A604" s="53" t="s">
        <v>185</v>
      </c>
      <c r="B604" s="10" t="s">
        <v>134</v>
      </c>
      <c r="C604" s="10"/>
      <c r="D604" s="46" t="s">
        <v>687</v>
      </c>
      <c r="E604" s="6">
        <f>E605</f>
        <v>6070.6</v>
      </c>
      <c r="F604" s="6">
        <f>F605</f>
        <v>5348</v>
      </c>
      <c r="G604" s="6">
        <f>G605</f>
        <v>5097</v>
      </c>
    </row>
    <row r="605" spans="1:7" ht="12.75">
      <c r="A605" s="53" t="s">
        <v>185</v>
      </c>
      <c r="B605" s="10" t="s">
        <v>663</v>
      </c>
      <c r="C605" s="10"/>
      <c r="D605" s="46" t="s">
        <v>28</v>
      </c>
      <c r="E605" s="6">
        <f>E606+E618</f>
        <v>6070.6</v>
      </c>
      <c r="F605" s="6">
        <f>F606+F618</f>
        <v>5348</v>
      </c>
      <c r="G605" s="6">
        <f>G606+G618</f>
        <v>5097</v>
      </c>
    </row>
    <row r="606" spans="1:7" ht="12.75">
      <c r="A606" s="53" t="s">
        <v>185</v>
      </c>
      <c r="B606" s="10" t="s">
        <v>664</v>
      </c>
      <c r="C606" s="10"/>
      <c r="D606" s="46" t="s">
        <v>665</v>
      </c>
      <c r="E606" s="6">
        <f>E607+E611+E614</f>
        <v>5618.6</v>
      </c>
      <c r="F606" s="6">
        <f>F607+F611+F614</f>
        <v>5348</v>
      </c>
      <c r="G606" s="6">
        <f>G607+G611+G614</f>
        <v>5097</v>
      </c>
    </row>
    <row r="607" spans="1:7" ht="33.75">
      <c r="A607" s="53" t="s">
        <v>185</v>
      </c>
      <c r="B607" s="10" t="s">
        <v>664</v>
      </c>
      <c r="C607" s="10" t="s">
        <v>272</v>
      </c>
      <c r="D607" s="46" t="s">
        <v>273</v>
      </c>
      <c r="E607" s="6">
        <f>E608</f>
        <v>4673.6</v>
      </c>
      <c r="F607" s="6">
        <f>F608</f>
        <v>4440</v>
      </c>
      <c r="G607" s="6">
        <f>G608</f>
        <v>4313</v>
      </c>
    </row>
    <row r="608" spans="1:7" ht="12.75">
      <c r="A608" s="53" t="s">
        <v>185</v>
      </c>
      <c r="B608" s="10" t="s">
        <v>664</v>
      </c>
      <c r="C608" s="10" t="s">
        <v>274</v>
      </c>
      <c r="D608" s="46" t="s">
        <v>275</v>
      </c>
      <c r="E608" s="6">
        <f>E609+E610</f>
        <v>4673.6</v>
      </c>
      <c r="F608" s="6">
        <f>F609+F610</f>
        <v>4440</v>
      </c>
      <c r="G608" s="6">
        <f>G609+G610</f>
        <v>4313</v>
      </c>
    </row>
    <row r="609" spans="1:7" ht="12" customHeight="1">
      <c r="A609" s="53" t="s">
        <v>185</v>
      </c>
      <c r="B609" s="10" t="s">
        <v>664</v>
      </c>
      <c r="C609" s="10" t="s">
        <v>276</v>
      </c>
      <c r="D609" s="46" t="s">
        <v>616</v>
      </c>
      <c r="E609" s="6">
        <f>'Прил.№4'!F573</f>
        <v>4673.6</v>
      </c>
      <c r="F609" s="6">
        <f>'Прил.№4'!G573</f>
        <v>4440</v>
      </c>
      <c r="G609" s="6">
        <f>'Прил.№4'!H573</f>
        <v>4313</v>
      </c>
    </row>
    <row r="610" spans="1:7" ht="12.75" hidden="1">
      <c r="A610" s="53" t="s">
        <v>185</v>
      </c>
      <c r="B610" s="10" t="s">
        <v>664</v>
      </c>
      <c r="C610" s="10" t="s">
        <v>319</v>
      </c>
      <c r="D610" s="46" t="s">
        <v>308</v>
      </c>
      <c r="E610" s="6">
        <f>'Прил.№4'!F574</f>
        <v>0</v>
      </c>
      <c r="F610" s="6">
        <f>'Прил.№4'!G574</f>
        <v>0</v>
      </c>
      <c r="G610" s="6">
        <f>'Прил.№4'!H574</f>
        <v>0</v>
      </c>
    </row>
    <row r="611" spans="1:7" ht="22.5">
      <c r="A611" s="53" t="s">
        <v>185</v>
      </c>
      <c r="B611" s="10" t="s">
        <v>664</v>
      </c>
      <c r="C611" s="10" t="s">
        <v>279</v>
      </c>
      <c r="D611" s="46" t="s">
        <v>292</v>
      </c>
      <c r="E611" s="6">
        <f aca="true" t="shared" si="94" ref="E611:G612">E612</f>
        <v>902</v>
      </c>
      <c r="F611" s="6">
        <f t="shared" si="94"/>
        <v>853</v>
      </c>
      <c r="G611" s="6">
        <f t="shared" si="94"/>
        <v>759</v>
      </c>
    </row>
    <row r="612" spans="1:7" ht="22.5">
      <c r="A612" s="53" t="s">
        <v>185</v>
      </c>
      <c r="B612" s="10" t="s">
        <v>664</v>
      </c>
      <c r="C612" s="10" t="s">
        <v>278</v>
      </c>
      <c r="D612" s="46" t="s">
        <v>293</v>
      </c>
      <c r="E612" s="7">
        <f t="shared" si="94"/>
        <v>902</v>
      </c>
      <c r="F612" s="7">
        <f t="shared" si="94"/>
        <v>853</v>
      </c>
      <c r="G612" s="7">
        <f t="shared" si="94"/>
        <v>759</v>
      </c>
    </row>
    <row r="613" spans="1:7" ht="22.5">
      <c r="A613" s="53" t="s">
        <v>185</v>
      </c>
      <c r="B613" s="10" t="s">
        <v>664</v>
      </c>
      <c r="C613" s="10" t="s">
        <v>244</v>
      </c>
      <c r="D613" s="46" t="s">
        <v>610</v>
      </c>
      <c r="E613" s="7">
        <f>'Прил.№4'!F577</f>
        <v>902</v>
      </c>
      <c r="F613" s="7">
        <f>'Прил.№4'!G577</f>
        <v>853</v>
      </c>
      <c r="G613" s="7">
        <f>'Прил.№4'!H577</f>
        <v>759</v>
      </c>
    </row>
    <row r="614" spans="1:7" ht="12.75">
      <c r="A614" s="53" t="s">
        <v>185</v>
      </c>
      <c r="B614" s="10" t="s">
        <v>664</v>
      </c>
      <c r="C614" s="10" t="s">
        <v>311</v>
      </c>
      <c r="D614" s="45" t="s">
        <v>312</v>
      </c>
      <c r="E614" s="7">
        <f>E615</f>
        <v>43</v>
      </c>
      <c r="F614" s="7">
        <f>F615</f>
        <v>55</v>
      </c>
      <c r="G614" s="7">
        <f>G615</f>
        <v>25</v>
      </c>
    </row>
    <row r="615" spans="1:7" ht="12.75">
      <c r="A615" s="53" t="s">
        <v>185</v>
      </c>
      <c r="B615" s="10" t="s">
        <v>664</v>
      </c>
      <c r="C615" s="10" t="s">
        <v>313</v>
      </c>
      <c r="D615" s="45" t="s">
        <v>314</v>
      </c>
      <c r="E615" s="6">
        <f>E616+E617</f>
        <v>43</v>
      </c>
      <c r="F615" s="6">
        <f>F616+F617</f>
        <v>55</v>
      </c>
      <c r="G615" s="6">
        <f>G616+G617</f>
        <v>25</v>
      </c>
    </row>
    <row r="616" spans="1:7" ht="12.75">
      <c r="A616" s="53" t="s">
        <v>185</v>
      </c>
      <c r="B616" s="10" t="s">
        <v>664</v>
      </c>
      <c r="C616" s="10" t="s">
        <v>256</v>
      </c>
      <c r="D616" s="46" t="s">
        <v>257</v>
      </c>
      <c r="E616" s="6">
        <f>'Прил.№4'!F580</f>
        <v>1.9000000000000004</v>
      </c>
      <c r="F616" s="6">
        <f>'Прил.№4'!G580</f>
        <v>15</v>
      </c>
      <c r="G616" s="6">
        <f>'Прил.№4'!H580</f>
        <v>15</v>
      </c>
    </row>
    <row r="617" spans="1:7" ht="12.75">
      <c r="A617" s="53" t="s">
        <v>185</v>
      </c>
      <c r="B617" s="10" t="s">
        <v>664</v>
      </c>
      <c r="C617" s="10" t="s">
        <v>258</v>
      </c>
      <c r="D617" s="46" t="s">
        <v>618</v>
      </c>
      <c r="E617" s="6">
        <f>'Прил.№4'!F581</f>
        <v>41.1</v>
      </c>
      <c r="F617" s="6">
        <f>'Прил.№4'!G581</f>
        <v>40</v>
      </c>
      <c r="G617" s="6">
        <f>'Прил.№4'!H581</f>
        <v>10</v>
      </c>
    </row>
    <row r="618" spans="1:7" ht="22.5">
      <c r="A618" s="10" t="s">
        <v>185</v>
      </c>
      <c r="B618" s="10" t="s">
        <v>481</v>
      </c>
      <c r="C618" s="10"/>
      <c r="D618" s="46" t="s">
        <v>511</v>
      </c>
      <c r="E618" s="6">
        <f>E619+E620</f>
        <v>452</v>
      </c>
      <c r="F618" s="6">
        <f>F619+F620</f>
        <v>0</v>
      </c>
      <c r="G618" s="6">
        <f>G619+G620</f>
        <v>0</v>
      </c>
    </row>
    <row r="619" spans="1:7" ht="22.5">
      <c r="A619" s="10" t="s">
        <v>185</v>
      </c>
      <c r="B619" s="10" t="s">
        <v>481</v>
      </c>
      <c r="C619" s="10" t="s">
        <v>276</v>
      </c>
      <c r="D619" s="46" t="s">
        <v>616</v>
      </c>
      <c r="E619" s="6">
        <f>'Прил.№4'!F583</f>
        <v>351.7</v>
      </c>
      <c r="F619" s="6">
        <f>'Прил.№4'!G583</f>
        <v>0</v>
      </c>
      <c r="G619" s="6">
        <f>'Прил.№4'!H583</f>
        <v>0</v>
      </c>
    </row>
    <row r="620" spans="1:7" ht="22.5">
      <c r="A620" s="10" t="s">
        <v>185</v>
      </c>
      <c r="B620" s="10" t="s">
        <v>481</v>
      </c>
      <c r="C620" s="10" t="s">
        <v>244</v>
      </c>
      <c r="D620" s="46" t="s">
        <v>610</v>
      </c>
      <c r="E620" s="6">
        <f>'Прил.№4'!F584</f>
        <v>100.3</v>
      </c>
      <c r="F620" s="6">
        <f>'Прил.№4'!G584</f>
        <v>0</v>
      </c>
      <c r="G620" s="6">
        <f>'Прил.№4'!H584</f>
        <v>0</v>
      </c>
    </row>
    <row r="621" spans="1:7" ht="33.75">
      <c r="A621" s="10" t="s">
        <v>185</v>
      </c>
      <c r="B621" s="10" t="s">
        <v>598</v>
      </c>
      <c r="C621" s="10"/>
      <c r="D621" s="46" t="s">
        <v>599</v>
      </c>
      <c r="E621" s="6">
        <f>E622</f>
        <v>4.7</v>
      </c>
      <c r="F621" s="6">
        <f>F622</f>
        <v>0</v>
      </c>
      <c r="G621" s="6">
        <f>G622</f>
        <v>0</v>
      </c>
    </row>
    <row r="622" spans="1:7" ht="22.5">
      <c r="A622" s="10" t="s">
        <v>185</v>
      </c>
      <c r="B622" s="10" t="s">
        <v>598</v>
      </c>
      <c r="C622" s="10" t="s">
        <v>244</v>
      </c>
      <c r="D622" s="46" t="s">
        <v>610</v>
      </c>
      <c r="E622" s="6">
        <f>'Прил.№4'!F586</f>
        <v>4.7</v>
      </c>
      <c r="F622" s="6">
        <f>'Прил.№4'!G586</f>
        <v>0</v>
      </c>
      <c r="G622" s="6">
        <f>'Прил.№4'!H586</f>
        <v>0</v>
      </c>
    </row>
    <row r="623" spans="1:7" ht="22.5">
      <c r="A623" s="10" t="s">
        <v>185</v>
      </c>
      <c r="B623" s="10" t="s">
        <v>597</v>
      </c>
      <c r="C623" s="10"/>
      <c r="D623" s="46" t="s">
        <v>596</v>
      </c>
      <c r="E623" s="6">
        <f>E624</f>
        <v>100</v>
      </c>
      <c r="F623" s="6">
        <f>F624</f>
        <v>0</v>
      </c>
      <c r="G623" s="6">
        <f>G624</f>
        <v>0</v>
      </c>
    </row>
    <row r="624" spans="1:7" ht="22.5">
      <c r="A624" s="10" t="s">
        <v>185</v>
      </c>
      <c r="B624" s="10" t="s">
        <v>597</v>
      </c>
      <c r="C624" s="10" t="s">
        <v>244</v>
      </c>
      <c r="D624" s="46" t="s">
        <v>610</v>
      </c>
      <c r="E624" s="6">
        <f>'Прил.№4'!F588</f>
        <v>100</v>
      </c>
      <c r="F624" s="6">
        <f>'Прил.№4'!G588</f>
        <v>0</v>
      </c>
      <c r="G624" s="6">
        <f>'Прил.№4'!H588</f>
        <v>0</v>
      </c>
    </row>
    <row r="625" spans="1:7" ht="12.75">
      <c r="A625" s="53" t="s">
        <v>185</v>
      </c>
      <c r="B625" s="10" t="s">
        <v>135</v>
      </c>
      <c r="C625" s="10"/>
      <c r="D625" s="59" t="s">
        <v>29</v>
      </c>
      <c r="E625" s="6">
        <f>E626+E639+E641</f>
        <v>521.9</v>
      </c>
      <c r="F625" s="6">
        <f>F626+F639</f>
        <v>230</v>
      </c>
      <c r="G625" s="6">
        <f>G626+G639</f>
        <v>230</v>
      </c>
    </row>
    <row r="626" spans="1:7" ht="22.5">
      <c r="A626" s="53" t="s">
        <v>185</v>
      </c>
      <c r="B626" s="10" t="s">
        <v>136</v>
      </c>
      <c r="C626" s="10"/>
      <c r="D626" s="46" t="s">
        <v>687</v>
      </c>
      <c r="E626" s="6">
        <f>E629+E632+E635</f>
        <v>269.9</v>
      </c>
      <c r="F626" s="6">
        <f>F629+F632+F635</f>
        <v>230</v>
      </c>
      <c r="G626" s="6">
        <f>G629+G632+G635</f>
        <v>230</v>
      </c>
    </row>
    <row r="627" spans="1:7" ht="12.75">
      <c r="A627" s="53" t="s">
        <v>185</v>
      </c>
      <c r="B627" s="10" t="s">
        <v>666</v>
      </c>
      <c r="C627" s="10"/>
      <c r="D627" s="46" t="s">
        <v>29</v>
      </c>
      <c r="E627" s="6">
        <f>E628</f>
        <v>269.9</v>
      </c>
      <c r="F627" s="6">
        <f>F628</f>
        <v>230</v>
      </c>
      <c r="G627" s="6">
        <f>G628</f>
        <v>230</v>
      </c>
    </row>
    <row r="628" spans="1:7" ht="12.75">
      <c r="A628" s="53" t="s">
        <v>185</v>
      </c>
      <c r="B628" s="10" t="s">
        <v>670</v>
      </c>
      <c r="C628" s="10"/>
      <c r="D628" s="46" t="s">
        <v>671</v>
      </c>
      <c r="E628" s="6">
        <f>E629+E632+E635</f>
        <v>269.9</v>
      </c>
      <c r="F628" s="6">
        <f>F629+F632+F635</f>
        <v>230</v>
      </c>
      <c r="G628" s="6">
        <f>G629+G632+G635</f>
        <v>230</v>
      </c>
    </row>
    <row r="629" spans="1:7" ht="33.75">
      <c r="A629" s="53" t="s">
        <v>185</v>
      </c>
      <c r="B629" s="10" t="s">
        <v>670</v>
      </c>
      <c r="C629" s="10" t="s">
        <v>272</v>
      </c>
      <c r="D629" s="46" t="s">
        <v>273</v>
      </c>
      <c r="E629" s="6">
        <f aca="true" t="shared" si="95" ref="E629:G630">E630</f>
        <v>146</v>
      </c>
      <c r="F629" s="6">
        <f t="shared" si="95"/>
        <v>136</v>
      </c>
      <c r="G629" s="6">
        <f t="shared" si="95"/>
        <v>136</v>
      </c>
    </row>
    <row r="630" spans="1:7" ht="12.75">
      <c r="A630" s="53" t="s">
        <v>185</v>
      </c>
      <c r="B630" s="10" t="s">
        <v>670</v>
      </c>
      <c r="C630" s="10" t="s">
        <v>274</v>
      </c>
      <c r="D630" s="46" t="s">
        <v>275</v>
      </c>
      <c r="E630" s="6">
        <f t="shared" si="95"/>
        <v>146</v>
      </c>
      <c r="F630" s="6">
        <f t="shared" si="95"/>
        <v>136</v>
      </c>
      <c r="G630" s="6">
        <f t="shared" si="95"/>
        <v>136</v>
      </c>
    </row>
    <row r="631" spans="1:7" ht="22.5">
      <c r="A631" s="53" t="s">
        <v>185</v>
      </c>
      <c r="B631" s="10" t="s">
        <v>670</v>
      </c>
      <c r="C631" s="10" t="s">
        <v>276</v>
      </c>
      <c r="D631" s="46" t="s">
        <v>616</v>
      </c>
      <c r="E631" s="6">
        <f>'Прил.№4'!F595</f>
        <v>146</v>
      </c>
      <c r="F631" s="6">
        <f>'Прил.№4'!G595</f>
        <v>136</v>
      </c>
      <c r="G631" s="6">
        <f>'Прил.№4'!H595</f>
        <v>136</v>
      </c>
    </row>
    <row r="632" spans="1:7" ht="22.5">
      <c r="A632" s="53" t="s">
        <v>185</v>
      </c>
      <c r="B632" s="10" t="s">
        <v>670</v>
      </c>
      <c r="C632" s="10" t="s">
        <v>279</v>
      </c>
      <c r="D632" s="46" t="s">
        <v>292</v>
      </c>
      <c r="E632" s="6">
        <f aca="true" t="shared" si="96" ref="E632:G633">E633</f>
        <v>122.9</v>
      </c>
      <c r="F632" s="6">
        <f t="shared" si="96"/>
        <v>88</v>
      </c>
      <c r="G632" s="6">
        <f t="shared" si="96"/>
        <v>88</v>
      </c>
    </row>
    <row r="633" spans="1:7" ht="22.5">
      <c r="A633" s="53" t="s">
        <v>185</v>
      </c>
      <c r="B633" s="10" t="s">
        <v>670</v>
      </c>
      <c r="C633" s="10" t="s">
        <v>278</v>
      </c>
      <c r="D633" s="46" t="s">
        <v>293</v>
      </c>
      <c r="E633" s="6">
        <f t="shared" si="96"/>
        <v>122.9</v>
      </c>
      <c r="F633" s="6">
        <f t="shared" si="96"/>
        <v>88</v>
      </c>
      <c r="G633" s="6">
        <f t="shared" si="96"/>
        <v>88</v>
      </c>
    </row>
    <row r="634" spans="1:7" ht="22.5">
      <c r="A634" s="53" t="s">
        <v>185</v>
      </c>
      <c r="B634" s="10" t="s">
        <v>670</v>
      </c>
      <c r="C634" s="10" t="s">
        <v>244</v>
      </c>
      <c r="D634" s="46" t="s">
        <v>610</v>
      </c>
      <c r="E634" s="6">
        <f>'Прил.№4'!F598</f>
        <v>122.9</v>
      </c>
      <c r="F634" s="6">
        <f>'Прил.№4'!G598</f>
        <v>88</v>
      </c>
      <c r="G634" s="6">
        <f>'Прил.№4'!H598</f>
        <v>88</v>
      </c>
    </row>
    <row r="635" spans="1:7" ht="12.75">
      <c r="A635" s="53" t="s">
        <v>185</v>
      </c>
      <c r="B635" s="10" t="s">
        <v>670</v>
      </c>
      <c r="C635" s="10" t="s">
        <v>311</v>
      </c>
      <c r="D635" s="45" t="s">
        <v>312</v>
      </c>
      <c r="E635" s="7">
        <f>E636</f>
        <v>1</v>
      </c>
      <c r="F635" s="7">
        <f>F636</f>
        <v>6</v>
      </c>
      <c r="G635" s="7">
        <f>G636</f>
        <v>6</v>
      </c>
    </row>
    <row r="636" spans="1:7" ht="12.75">
      <c r="A636" s="53" t="s">
        <v>185</v>
      </c>
      <c r="B636" s="10" t="s">
        <v>670</v>
      </c>
      <c r="C636" s="10" t="s">
        <v>313</v>
      </c>
      <c r="D636" s="45" t="s">
        <v>314</v>
      </c>
      <c r="E636" s="7">
        <f>E637+E638</f>
        <v>1</v>
      </c>
      <c r="F636" s="7">
        <f>F637+F638</f>
        <v>6</v>
      </c>
      <c r="G636" s="7">
        <f>G637+G638</f>
        <v>6</v>
      </c>
    </row>
    <row r="637" spans="1:7" ht="12.75">
      <c r="A637" s="53" t="s">
        <v>185</v>
      </c>
      <c r="B637" s="10" t="s">
        <v>670</v>
      </c>
      <c r="C637" s="10" t="s">
        <v>256</v>
      </c>
      <c r="D637" s="46" t="s">
        <v>257</v>
      </c>
      <c r="E637" s="6">
        <f>'Прил.№4'!F601</f>
        <v>0</v>
      </c>
      <c r="F637" s="6">
        <f>'Прил.№4'!G601</f>
        <v>1</v>
      </c>
      <c r="G637" s="6">
        <f>'Прил.№4'!H601</f>
        <v>1</v>
      </c>
    </row>
    <row r="638" spans="1:7" ht="12.75">
      <c r="A638" s="53" t="s">
        <v>185</v>
      </c>
      <c r="B638" s="10" t="s">
        <v>670</v>
      </c>
      <c r="C638" s="10" t="s">
        <v>258</v>
      </c>
      <c r="D638" s="46" t="s">
        <v>618</v>
      </c>
      <c r="E638" s="6">
        <f>'Прил.№4'!F602</f>
        <v>1</v>
      </c>
      <c r="F638" s="6">
        <f>'Прил.№4'!G602</f>
        <v>5</v>
      </c>
      <c r="G638" s="6">
        <f>'Прил.№4'!H602</f>
        <v>5</v>
      </c>
    </row>
    <row r="639" spans="1:7" ht="22.5">
      <c r="A639" s="10" t="s">
        <v>185</v>
      </c>
      <c r="B639" s="10" t="s">
        <v>482</v>
      </c>
      <c r="C639" s="10"/>
      <c r="D639" s="46" t="s">
        <v>512</v>
      </c>
      <c r="E639" s="6">
        <f>E640</f>
        <v>8.7</v>
      </c>
      <c r="F639" s="6">
        <f>F640</f>
        <v>0</v>
      </c>
      <c r="G639" s="6">
        <f>G640</f>
        <v>0</v>
      </c>
    </row>
    <row r="640" spans="1:7" ht="22.5">
      <c r="A640" s="10" t="s">
        <v>185</v>
      </c>
      <c r="B640" s="10" t="s">
        <v>482</v>
      </c>
      <c r="C640" s="10" t="s">
        <v>276</v>
      </c>
      <c r="D640" s="46" t="s">
        <v>616</v>
      </c>
      <c r="E640" s="6">
        <f>'Прил.№4'!F604</f>
        <v>8.7</v>
      </c>
      <c r="F640" s="6">
        <v>0</v>
      </c>
      <c r="G640" s="6">
        <v>0</v>
      </c>
    </row>
    <row r="641" spans="1:7" ht="22.5">
      <c r="A641" s="10" t="s">
        <v>185</v>
      </c>
      <c r="B641" s="10" t="s">
        <v>269</v>
      </c>
      <c r="C641" s="10"/>
      <c r="D641" s="46" t="s">
        <v>270</v>
      </c>
      <c r="E641" s="6">
        <f>E642</f>
        <v>243.3</v>
      </c>
      <c r="F641" s="6"/>
      <c r="G641" s="6"/>
    </row>
    <row r="642" spans="1:7" ht="22.5">
      <c r="A642" s="10" t="s">
        <v>185</v>
      </c>
      <c r="B642" s="10" t="s">
        <v>269</v>
      </c>
      <c r="C642" s="10" t="s">
        <v>279</v>
      </c>
      <c r="D642" s="46" t="s">
        <v>292</v>
      </c>
      <c r="E642" s="6">
        <f>E643</f>
        <v>243.3</v>
      </c>
      <c r="F642" s="6"/>
      <c r="G642" s="6"/>
    </row>
    <row r="643" spans="1:7" ht="22.5">
      <c r="A643" s="10" t="s">
        <v>185</v>
      </c>
      <c r="B643" s="10" t="s">
        <v>269</v>
      </c>
      <c r="C643" s="10" t="s">
        <v>278</v>
      </c>
      <c r="D643" s="46" t="s">
        <v>293</v>
      </c>
      <c r="E643" s="6">
        <f>E644</f>
        <v>243.3</v>
      </c>
      <c r="F643" s="6"/>
      <c r="G643" s="6"/>
    </row>
    <row r="644" spans="1:7" ht="22.5">
      <c r="A644" s="10" t="s">
        <v>185</v>
      </c>
      <c r="B644" s="10" t="s">
        <v>269</v>
      </c>
      <c r="C644" s="10" t="s">
        <v>244</v>
      </c>
      <c r="D644" s="46" t="s">
        <v>610</v>
      </c>
      <c r="E644" s="6">
        <f>'Прил.№4'!F608</f>
        <v>243.3</v>
      </c>
      <c r="F644" s="6"/>
      <c r="G644" s="6"/>
    </row>
    <row r="645" spans="1:7" ht="12.75">
      <c r="A645" s="91" t="s">
        <v>173</v>
      </c>
      <c r="B645" s="92"/>
      <c r="C645" s="92"/>
      <c r="D645" s="93" t="str">
        <f>'Прил.№4'!E609</f>
        <v>Другие вопросы в области культуры, кинематографии</v>
      </c>
      <c r="E645" s="14">
        <f>E646</f>
        <v>4282.327</v>
      </c>
      <c r="F645" s="14">
        <f aca="true" t="shared" si="97" ref="F645:G647">F646</f>
        <v>3430</v>
      </c>
      <c r="G645" s="14">
        <f t="shared" si="97"/>
        <v>3350</v>
      </c>
    </row>
    <row r="646" spans="1:7" s="5" customFormat="1" ht="22.5">
      <c r="A646" s="53" t="s">
        <v>173</v>
      </c>
      <c r="B646" s="10" t="s">
        <v>343</v>
      </c>
      <c r="C646" s="10"/>
      <c r="D646" s="46" t="s">
        <v>344</v>
      </c>
      <c r="E646" s="7">
        <f>E647</f>
        <v>4282.327</v>
      </c>
      <c r="F646" s="7">
        <f t="shared" si="97"/>
        <v>3430</v>
      </c>
      <c r="G646" s="7">
        <f t="shared" si="97"/>
        <v>3350</v>
      </c>
    </row>
    <row r="647" spans="1:7" s="5" customFormat="1" ht="12.75">
      <c r="A647" s="53" t="s">
        <v>173</v>
      </c>
      <c r="B647" s="10" t="s">
        <v>139</v>
      </c>
      <c r="C647" s="10"/>
      <c r="D647" s="59" t="s">
        <v>355</v>
      </c>
      <c r="E647" s="7">
        <f>E648</f>
        <v>4282.327</v>
      </c>
      <c r="F647" s="7">
        <f t="shared" si="97"/>
        <v>3430</v>
      </c>
      <c r="G647" s="7">
        <f t="shared" si="97"/>
        <v>3350</v>
      </c>
    </row>
    <row r="648" spans="1:7" s="5" customFormat="1" ht="12.75">
      <c r="A648" s="53" t="s">
        <v>173</v>
      </c>
      <c r="B648" s="10" t="s">
        <v>347</v>
      </c>
      <c r="C648" s="10"/>
      <c r="D648" s="46" t="s">
        <v>357</v>
      </c>
      <c r="E648" s="7">
        <f>E649+E663+E677</f>
        <v>4282.327</v>
      </c>
      <c r="F648" s="7">
        <f>F649+F663+F677</f>
        <v>3430</v>
      </c>
      <c r="G648" s="7">
        <f>G649+G663+G677</f>
        <v>3350</v>
      </c>
    </row>
    <row r="649" spans="1:7" s="5" customFormat="1" ht="33.75">
      <c r="A649" s="53" t="s">
        <v>173</v>
      </c>
      <c r="B649" s="10" t="s">
        <v>31</v>
      </c>
      <c r="C649" s="10"/>
      <c r="D649" s="46" t="s">
        <v>677</v>
      </c>
      <c r="E649" s="7">
        <f>E650+E654+E657+E660</f>
        <v>1141.23</v>
      </c>
      <c r="F649" s="7">
        <f>F650+F654+F657+F660</f>
        <v>1340</v>
      </c>
      <c r="G649" s="7">
        <f>G650+G654+G657+G660</f>
        <v>1300</v>
      </c>
    </row>
    <row r="650" spans="1:7" s="5" customFormat="1" ht="33.75">
      <c r="A650" s="53" t="s">
        <v>173</v>
      </c>
      <c r="B650" s="10" t="s">
        <v>31</v>
      </c>
      <c r="C650" s="10" t="s">
        <v>272</v>
      </c>
      <c r="D650" s="46" t="s">
        <v>273</v>
      </c>
      <c r="E650" s="7">
        <f>E651</f>
        <v>1010.5300000000001</v>
      </c>
      <c r="F650" s="7">
        <f>F651</f>
        <v>1091</v>
      </c>
      <c r="G650" s="7">
        <f>G651</f>
        <v>1091</v>
      </c>
    </row>
    <row r="651" spans="1:7" s="5" customFormat="1" ht="12.75">
      <c r="A651" s="53" t="s">
        <v>173</v>
      </c>
      <c r="B651" s="10" t="s">
        <v>31</v>
      </c>
      <c r="C651" s="10" t="s">
        <v>294</v>
      </c>
      <c r="D651" s="46" t="s">
        <v>295</v>
      </c>
      <c r="E651" s="7">
        <f>E652+E653</f>
        <v>1010.5300000000001</v>
      </c>
      <c r="F651" s="7">
        <f>F652+F653</f>
        <v>1091</v>
      </c>
      <c r="G651" s="7">
        <f>G652+G653</f>
        <v>1091</v>
      </c>
    </row>
    <row r="652" spans="1:7" s="5" customFormat="1" ht="22.5">
      <c r="A652" s="53" t="s">
        <v>173</v>
      </c>
      <c r="B652" s="10" t="s">
        <v>31</v>
      </c>
      <c r="C652" s="10" t="s">
        <v>296</v>
      </c>
      <c r="D652" s="46" t="s">
        <v>608</v>
      </c>
      <c r="E652" s="7">
        <f>'Прил.№4'!F616</f>
        <v>972.4300000000001</v>
      </c>
      <c r="F652" s="7">
        <f>'Прил.№4'!G616</f>
        <v>1052</v>
      </c>
      <c r="G652" s="7">
        <f>'Прил.№4'!H616</f>
        <v>1052</v>
      </c>
    </row>
    <row r="653" spans="1:7" s="5" customFormat="1" ht="22.5">
      <c r="A653" s="53" t="s">
        <v>173</v>
      </c>
      <c r="B653" s="10" t="s">
        <v>31</v>
      </c>
      <c r="C653" s="10" t="s">
        <v>297</v>
      </c>
      <c r="D653" s="46" t="s">
        <v>609</v>
      </c>
      <c r="E653" s="7">
        <f>'Прил.№4'!F617</f>
        <v>38.1</v>
      </c>
      <c r="F653" s="7">
        <f>'Прил.№4'!G617</f>
        <v>39</v>
      </c>
      <c r="G653" s="7">
        <f>'Прил.№4'!H617</f>
        <v>39</v>
      </c>
    </row>
    <row r="654" spans="1:7" s="5" customFormat="1" ht="22.5">
      <c r="A654" s="53" t="s">
        <v>173</v>
      </c>
      <c r="B654" s="10" t="s">
        <v>31</v>
      </c>
      <c r="C654" s="10" t="s">
        <v>279</v>
      </c>
      <c r="D654" s="46" t="s">
        <v>292</v>
      </c>
      <c r="E654" s="7">
        <f aca="true" t="shared" si="98" ref="E654:G655">E655</f>
        <v>86.4</v>
      </c>
      <c r="F654" s="7">
        <f t="shared" si="98"/>
        <v>234</v>
      </c>
      <c r="G654" s="7">
        <f t="shared" si="98"/>
        <v>194</v>
      </c>
    </row>
    <row r="655" spans="1:7" s="5" customFormat="1" ht="22.5">
      <c r="A655" s="53" t="s">
        <v>173</v>
      </c>
      <c r="B655" s="10" t="s">
        <v>31</v>
      </c>
      <c r="C655" s="10" t="s">
        <v>278</v>
      </c>
      <c r="D655" s="46" t="s">
        <v>293</v>
      </c>
      <c r="E655" s="7">
        <f t="shared" si="98"/>
        <v>86.4</v>
      </c>
      <c r="F655" s="7">
        <f t="shared" si="98"/>
        <v>234</v>
      </c>
      <c r="G655" s="7">
        <f t="shared" si="98"/>
        <v>194</v>
      </c>
    </row>
    <row r="656" spans="1:7" s="5" customFormat="1" ht="22.5">
      <c r="A656" s="53" t="s">
        <v>173</v>
      </c>
      <c r="B656" s="10" t="s">
        <v>31</v>
      </c>
      <c r="C656" s="10" t="s">
        <v>244</v>
      </c>
      <c r="D656" s="46" t="s">
        <v>245</v>
      </c>
      <c r="E656" s="7">
        <f>'Прил.№4'!F620</f>
        <v>86.4</v>
      </c>
      <c r="F656" s="7">
        <f>'Прил.№4'!G620</f>
        <v>234</v>
      </c>
      <c r="G656" s="7">
        <f>'Прил.№4'!H620</f>
        <v>194</v>
      </c>
    </row>
    <row r="657" spans="1:7" s="5" customFormat="1" ht="12.75">
      <c r="A657" s="53" t="s">
        <v>173</v>
      </c>
      <c r="B657" s="10" t="s">
        <v>31</v>
      </c>
      <c r="C657" s="10" t="s">
        <v>311</v>
      </c>
      <c r="D657" s="45" t="s">
        <v>312</v>
      </c>
      <c r="E657" s="7">
        <f aca="true" t="shared" si="99" ref="E657:G658">E658</f>
        <v>1</v>
      </c>
      <c r="F657" s="7">
        <f t="shared" si="99"/>
        <v>15</v>
      </c>
      <c r="G657" s="7">
        <f t="shared" si="99"/>
        <v>15</v>
      </c>
    </row>
    <row r="658" spans="1:7" s="5" customFormat="1" ht="12.75">
      <c r="A658" s="53" t="s">
        <v>173</v>
      </c>
      <c r="B658" s="10" t="s">
        <v>31</v>
      </c>
      <c r="C658" s="10" t="s">
        <v>313</v>
      </c>
      <c r="D658" s="45" t="s">
        <v>314</v>
      </c>
      <c r="E658" s="7">
        <f t="shared" si="99"/>
        <v>1</v>
      </c>
      <c r="F658" s="7">
        <f t="shared" si="99"/>
        <v>15</v>
      </c>
      <c r="G658" s="7">
        <f t="shared" si="99"/>
        <v>15</v>
      </c>
    </row>
    <row r="659" spans="1:7" s="5" customFormat="1" ht="12.75">
      <c r="A659" s="53" t="s">
        <v>173</v>
      </c>
      <c r="B659" s="10" t="s">
        <v>31</v>
      </c>
      <c r="C659" s="10" t="s">
        <v>258</v>
      </c>
      <c r="D659" s="46" t="s">
        <v>259</v>
      </c>
      <c r="E659" s="7">
        <f>'Прил.№4'!F623</f>
        <v>1</v>
      </c>
      <c r="F659" s="7">
        <f>'Прил.№4'!G623</f>
        <v>15</v>
      </c>
      <c r="G659" s="7">
        <f>'Прил.№4'!H623</f>
        <v>15</v>
      </c>
    </row>
    <row r="660" spans="1:7" s="5" customFormat="1" ht="45">
      <c r="A660" s="10" t="s">
        <v>173</v>
      </c>
      <c r="B660" s="10" t="s">
        <v>483</v>
      </c>
      <c r="C660" s="10"/>
      <c r="D660" s="46" t="s">
        <v>484</v>
      </c>
      <c r="E660" s="7">
        <f>E661+E662</f>
        <v>43.3</v>
      </c>
      <c r="F660" s="7">
        <f>F661+F662</f>
        <v>0</v>
      </c>
      <c r="G660" s="7">
        <f>G661+G662</f>
        <v>0</v>
      </c>
    </row>
    <row r="661" spans="1:7" s="5" customFormat="1" ht="22.5">
      <c r="A661" s="10" t="s">
        <v>173</v>
      </c>
      <c r="B661" s="10" t="s">
        <v>483</v>
      </c>
      <c r="C661" s="10" t="s">
        <v>296</v>
      </c>
      <c r="D661" s="46" t="s">
        <v>608</v>
      </c>
      <c r="E661" s="7">
        <f>'Прил.№4'!F625</f>
        <v>38.9</v>
      </c>
      <c r="F661" s="7">
        <f>'Прил.№4'!G625</f>
        <v>0</v>
      </c>
      <c r="G661" s="7">
        <f>'Прил.№4'!H625</f>
        <v>0</v>
      </c>
    </row>
    <row r="662" spans="1:7" s="5" customFormat="1" ht="22.5">
      <c r="A662" s="10" t="s">
        <v>173</v>
      </c>
      <c r="B662" s="10" t="s">
        <v>483</v>
      </c>
      <c r="C662" s="10" t="s">
        <v>297</v>
      </c>
      <c r="D662" s="46" t="s">
        <v>609</v>
      </c>
      <c r="E662" s="7">
        <f>'Прил.№4'!F626</f>
        <v>4.4</v>
      </c>
      <c r="F662" s="7">
        <f>'Прил.№4'!G626</f>
        <v>0</v>
      </c>
      <c r="G662" s="7">
        <f>'Прил.№4'!H626</f>
        <v>0</v>
      </c>
    </row>
    <row r="663" spans="1:7" ht="33.75">
      <c r="A663" s="53" t="s">
        <v>173</v>
      </c>
      <c r="B663" s="10" t="s">
        <v>32</v>
      </c>
      <c r="C663" s="10"/>
      <c r="D663" s="46" t="s">
        <v>678</v>
      </c>
      <c r="E663" s="7">
        <f>E664+E668+E671+E675</f>
        <v>1889.6970000000001</v>
      </c>
      <c r="F663" s="7">
        <f>F664+F668+F671+F675</f>
        <v>2090</v>
      </c>
      <c r="G663" s="7">
        <f>G664+G668+G671+G675</f>
        <v>2050</v>
      </c>
    </row>
    <row r="664" spans="1:7" ht="33.75">
      <c r="A664" s="53" t="s">
        <v>173</v>
      </c>
      <c r="B664" s="10" t="s">
        <v>32</v>
      </c>
      <c r="C664" s="10" t="s">
        <v>272</v>
      </c>
      <c r="D664" s="46" t="s">
        <v>273</v>
      </c>
      <c r="E664" s="6">
        <f>E665</f>
        <v>1593.197</v>
      </c>
      <c r="F664" s="6">
        <f>F665</f>
        <v>1814</v>
      </c>
      <c r="G664" s="6">
        <f>G665</f>
        <v>1814</v>
      </c>
    </row>
    <row r="665" spans="1:7" ht="12.75">
      <c r="A665" s="53" t="s">
        <v>173</v>
      </c>
      <c r="B665" s="10" t="s">
        <v>32</v>
      </c>
      <c r="C665" s="10" t="s">
        <v>274</v>
      </c>
      <c r="D665" s="46" t="s">
        <v>275</v>
      </c>
      <c r="E665" s="6">
        <f>E666+E667</f>
        <v>1593.197</v>
      </c>
      <c r="F665" s="6">
        <f>F666+F667</f>
        <v>1814</v>
      </c>
      <c r="G665" s="6">
        <f>G666+G667</f>
        <v>1814</v>
      </c>
    </row>
    <row r="666" spans="1:7" ht="12.75">
      <c r="A666" s="53" t="s">
        <v>173</v>
      </c>
      <c r="B666" s="10" t="s">
        <v>32</v>
      </c>
      <c r="C666" s="10" t="s">
        <v>276</v>
      </c>
      <c r="D666" s="46" t="s">
        <v>277</v>
      </c>
      <c r="E666" s="6">
        <f>'Прил.№4'!F630</f>
        <v>1592.097</v>
      </c>
      <c r="F666" s="6">
        <f>'Прил.№4'!G630</f>
        <v>1813</v>
      </c>
      <c r="G666" s="6">
        <f>'Прил.№4'!H630</f>
        <v>1813</v>
      </c>
    </row>
    <row r="667" spans="1:7" ht="12.75">
      <c r="A667" s="53" t="s">
        <v>173</v>
      </c>
      <c r="B667" s="10" t="s">
        <v>32</v>
      </c>
      <c r="C667" s="10" t="s">
        <v>319</v>
      </c>
      <c r="D667" s="46" t="s">
        <v>308</v>
      </c>
      <c r="E667" s="6">
        <f>'Прил.№4'!F631</f>
        <v>1.1</v>
      </c>
      <c r="F667" s="6">
        <f>'Прил.№4'!G631</f>
        <v>1</v>
      </c>
      <c r="G667" s="6">
        <f>'Прил.№4'!H631</f>
        <v>1</v>
      </c>
    </row>
    <row r="668" spans="1:7" ht="22.5">
      <c r="A668" s="53" t="s">
        <v>173</v>
      </c>
      <c r="B668" s="10" t="s">
        <v>32</v>
      </c>
      <c r="C668" s="10" t="s">
        <v>279</v>
      </c>
      <c r="D668" s="46" t="s">
        <v>292</v>
      </c>
      <c r="E668" s="7">
        <f>E669</f>
        <v>222.4</v>
      </c>
      <c r="F668" s="7">
        <f>F669</f>
        <v>251</v>
      </c>
      <c r="G668" s="7">
        <f>G669</f>
        <v>211</v>
      </c>
    </row>
    <row r="669" spans="1:7" ht="22.5">
      <c r="A669" s="53" t="s">
        <v>173</v>
      </c>
      <c r="B669" s="10" t="s">
        <v>32</v>
      </c>
      <c r="C669" s="10" t="s">
        <v>278</v>
      </c>
      <c r="D669" s="46" t="s">
        <v>293</v>
      </c>
      <c r="E669" s="7">
        <f>+E670</f>
        <v>222.4</v>
      </c>
      <c r="F669" s="7">
        <f>+F670</f>
        <v>251</v>
      </c>
      <c r="G669" s="7">
        <f>+G670</f>
        <v>211</v>
      </c>
    </row>
    <row r="670" spans="1:7" ht="22.5">
      <c r="A670" s="53" t="s">
        <v>173</v>
      </c>
      <c r="B670" s="10" t="s">
        <v>32</v>
      </c>
      <c r="C670" s="10" t="s">
        <v>244</v>
      </c>
      <c r="D670" s="46" t="s">
        <v>610</v>
      </c>
      <c r="E670" s="7">
        <f>'Прил.№4'!F634</f>
        <v>222.4</v>
      </c>
      <c r="F670" s="7">
        <f>'Прил.№4'!G634</f>
        <v>251</v>
      </c>
      <c r="G670" s="7">
        <f>'Прил.№4'!H634</f>
        <v>211</v>
      </c>
    </row>
    <row r="671" spans="1:7" ht="12.75">
      <c r="A671" s="53" t="s">
        <v>173</v>
      </c>
      <c r="B671" s="10" t="s">
        <v>32</v>
      </c>
      <c r="C671" s="10" t="s">
        <v>311</v>
      </c>
      <c r="D671" s="45" t="s">
        <v>312</v>
      </c>
      <c r="E671" s="7">
        <f>E672</f>
        <v>13.7</v>
      </c>
      <c r="F671" s="7">
        <f>F672</f>
        <v>25</v>
      </c>
      <c r="G671" s="7">
        <f>G672</f>
        <v>25</v>
      </c>
    </row>
    <row r="672" spans="1:7" ht="12.75">
      <c r="A672" s="53" t="s">
        <v>173</v>
      </c>
      <c r="B672" s="10" t="s">
        <v>32</v>
      </c>
      <c r="C672" s="10" t="s">
        <v>313</v>
      </c>
      <c r="D672" s="45" t="s">
        <v>314</v>
      </c>
      <c r="E672" s="7">
        <f>E673+E674</f>
        <v>13.7</v>
      </c>
      <c r="F672" s="7">
        <f>F673+F674</f>
        <v>25</v>
      </c>
      <c r="G672" s="7">
        <f>G673+G674</f>
        <v>25</v>
      </c>
    </row>
    <row r="673" spans="1:7" ht="12.75">
      <c r="A673" s="53" t="s">
        <v>173</v>
      </c>
      <c r="B673" s="10" t="s">
        <v>32</v>
      </c>
      <c r="C673" s="10" t="s">
        <v>256</v>
      </c>
      <c r="D673" s="46" t="s">
        <v>257</v>
      </c>
      <c r="E673" s="6">
        <f>'Прил.№4'!F637</f>
        <v>0.6999999999999993</v>
      </c>
      <c r="F673" s="6">
        <f>'Прил.№4'!G637</f>
        <v>10</v>
      </c>
      <c r="G673" s="6">
        <f>'Прил.№4'!H637</f>
        <v>10</v>
      </c>
    </row>
    <row r="674" spans="1:7" ht="12.75">
      <c r="A674" s="53" t="s">
        <v>173</v>
      </c>
      <c r="B674" s="10" t="s">
        <v>32</v>
      </c>
      <c r="C674" s="10" t="s">
        <v>258</v>
      </c>
      <c r="D674" s="46" t="s">
        <v>618</v>
      </c>
      <c r="E674" s="6">
        <f>'Прил.№4'!F638</f>
        <v>13</v>
      </c>
      <c r="F674" s="6">
        <f>'Прил.№4'!G638</f>
        <v>15</v>
      </c>
      <c r="G674" s="6">
        <f>'Прил.№4'!H638</f>
        <v>15</v>
      </c>
    </row>
    <row r="675" spans="1:7" ht="33.75">
      <c r="A675" s="10" t="s">
        <v>173</v>
      </c>
      <c r="B675" s="10" t="s">
        <v>485</v>
      </c>
      <c r="C675" s="10"/>
      <c r="D675" s="46" t="s">
        <v>486</v>
      </c>
      <c r="E675" s="19">
        <f>E676</f>
        <v>60.4</v>
      </c>
      <c r="F675" s="19">
        <f>F676</f>
        <v>0</v>
      </c>
      <c r="G675" s="19">
        <f>G676</f>
        <v>0</v>
      </c>
    </row>
    <row r="676" spans="1:7" ht="22.5">
      <c r="A676" s="10" t="s">
        <v>173</v>
      </c>
      <c r="B676" s="10" t="s">
        <v>485</v>
      </c>
      <c r="C676" s="10" t="s">
        <v>276</v>
      </c>
      <c r="D676" s="46" t="s">
        <v>616</v>
      </c>
      <c r="E676" s="19">
        <f>'Прил.№4'!F640</f>
        <v>60.4</v>
      </c>
      <c r="F676" s="19">
        <f>'Прил.№4'!G640</f>
        <v>0</v>
      </c>
      <c r="G676" s="19">
        <f>'Прил.№4'!H640</f>
        <v>0</v>
      </c>
    </row>
    <row r="677" spans="1:7" ht="33.75">
      <c r="A677" s="53" t="s">
        <v>173</v>
      </c>
      <c r="B677" s="10" t="s">
        <v>287</v>
      </c>
      <c r="C677" s="10"/>
      <c r="D677" s="46" t="s">
        <v>288</v>
      </c>
      <c r="E677" s="19">
        <f>E678+E681</f>
        <v>1251.4</v>
      </c>
      <c r="F677" s="19">
        <f>F678+F681</f>
        <v>0</v>
      </c>
      <c r="G677" s="19">
        <f>G678+G681</f>
        <v>0</v>
      </c>
    </row>
    <row r="678" spans="1:7" ht="33.75">
      <c r="A678" s="53" t="s">
        <v>173</v>
      </c>
      <c r="B678" s="10" t="s">
        <v>287</v>
      </c>
      <c r="C678" s="10" t="s">
        <v>272</v>
      </c>
      <c r="D678" s="46" t="s">
        <v>273</v>
      </c>
      <c r="E678" s="19">
        <f aca="true" t="shared" si="100" ref="E678:G679">E679</f>
        <v>1118.4</v>
      </c>
      <c r="F678" s="19">
        <f t="shared" si="100"/>
        <v>0</v>
      </c>
      <c r="G678" s="19">
        <f t="shared" si="100"/>
        <v>0</v>
      </c>
    </row>
    <row r="679" spans="1:7" ht="12.75">
      <c r="A679" s="53" t="s">
        <v>173</v>
      </c>
      <c r="B679" s="10" t="s">
        <v>287</v>
      </c>
      <c r="C679" s="10" t="s">
        <v>274</v>
      </c>
      <c r="D679" s="46" t="s">
        <v>275</v>
      </c>
      <c r="E679" s="19">
        <f t="shared" si="100"/>
        <v>1118.4</v>
      </c>
      <c r="F679" s="19">
        <f t="shared" si="100"/>
        <v>0</v>
      </c>
      <c r="G679" s="19">
        <f t="shared" si="100"/>
        <v>0</v>
      </c>
    </row>
    <row r="680" spans="1:7" ht="22.5">
      <c r="A680" s="53" t="s">
        <v>173</v>
      </c>
      <c r="B680" s="10" t="s">
        <v>287</v>
      </c>
      <c r="C680" s="10" t="s">
        <v>276</v>
      </c>
      <c r="D680" s="46" t="s">
        <v>616</v>
      </c>
      <c r="E680" s="19">
        <f>'Прил.№4'!F644</f>
        <v>1118.4</v>
      </c>
      <c r="F680" s="19">
        <f>'Прил.№4'!G644</f>
        <v>0</v>
      </c>
      <c r="G680" s="19">
        <f>'Прил.№4'!H644</f>
        <v>0</v>
      </c>
    </row>
    <row r="681" spans="1:7" ht="22.5">
      <c r="A681" s="53" t="s">
        <v>173</v>
      </c>
      <c r="B681" s="10" t="s">
        <v>287</v>
      </c>
      <c r="C681" s="10" t="s">
        <v>279</v>
      </c>
      <c r="D681" s="46" t="s">
        <v>292</v>
      </c>
      <c r="E681" s="19">
        <f aca="true" t="shared" si="101" ref="E681:G682">E682</f>
        <v>133</v>
      </c>
      <c r="F681" s="19">
        <f t="shared" si="101"/>
        <v>0</v>
      </c>
      <c r="G681" s="19">
        <f t="shared" si="101"/>
        <v>0</v>
      </c>
    </row>
    <row r="682" spans="1:7" ht="22.5">
      <c r="A682" s="53" t="s">
        <v>173</v>
      </c>
      <c r="B682" s="10" t="s">
        <v>287</v>
      </c>
      <c r="C682" s="10" t="s">
        <v>278</v>
      </c>
      <c r="D682" s="46" t="s">
        <v>293</v>
      </c>
      <c r="E682" s="19">
        <f t="shared" si="101"/>
        <v>133</v>
      </c>
      <c r="F682" s="19">
        <f t="shared" si="101"/>
        <v>0</v>
      </c>
      <c r="G682" s="19">
        <f t="shared" si="101"/>
        <v>0</v>
      </c>
    </row>
    <row r="683" spans="1:7" ht="22.5">
      <c r="A683" s="53" t="s">
        <v>173</v>
      </c>
      <c r="B683" s="10" t="s">
        <v>287</v>
      </c>
      <c r="C683" s="10" t="s">
        <v>244</v>
      </c>
      <c r="D683" s="46" t="s">
        <v>610</v>
      </c>
      <c r="E683" s="19">
        <f>'Прил.№4'!F647</f>
        <v>133</v>
      </c>
      <c r="F683" s="19">
        <f>'Прил.№4'!G647</f>
        <v>0</v>
      </c>
      <c r="G683" s="19">
        <f>'Прил.№4'!H647</f>
        <v>0</v>
      </c>
    </row>
    <row r="684" spans="1:7" ht="12.75">
      <c r="A684" s="82" t="s">
        <v>174</v>
      </c>
      <c r="B684" s="26"/>
      <c r="C684" s="26"/>
      <c r="D684" s="20" t="s">
        <v>175</v>
      </c>
      <c r="E684" s="86">
        <f>E685+E694+E751</f>
        <v>8644.173999999999</v>
      </c>
      <c r="F684" s="86">
        <f>F685+F694+F751</f>
        <v>4903.6</v>
      </c>
      <c r="G684" s="86">
        <f>G685+G694+G751</f>
        <v>6767.4</v>
      </c>
    </row>
    <row r="685" spans="1:7" s="5" customFormat="1" ht="12.75">
      <c r="A685" s="51" t="s">
        <v>176</v>
      </c>
      <c r="B685" s="26"/>
      <c r="C685" s="26"/>
      <c r="D685" s="20" t="s">
        <v>177</v>
      </c>
      <c r="E685" s="14">
        <f>E691</f>
        <v>1300</v>
      </c>
      <c r="F685" s="14">
        <f>F691</f>
        <v>1300</v>
      </c>
      <c r="G685" s="14">
        <f>G691</f>
        <v>1300</v>
      </c>
    </row>
    <row r="686" spans="1:7" s="5" customFormat="1" ht="22.5">
      <c r="A686" s="53" t="s">
        <v>176</v>
      </c>
      <c r="B686" s="10" t="s">
        <v>326</v>
      </c>
      <c r="C686" s="10"/>
      <c r="D686" s="46" t="s">
        <v>327</v>
      </c>
      <c r="E686" s="7">
        <f aca="true" t="shared" si="102" ref="E686:G692">E687</f>
        <v>1300</v>
      </c>
      <c r="F686" s="7">
        <f t="shared" si="102"/>
        <v>1300</v>
      </c>
      <c r="G686" s="7">
        <f t="shared" si="102"/>
        <v>1300</v>
      </c>
    </row>
    <row r="687" spans="1:7" s="5" customFormat="1" ht="33.75">
      <c r="A687" s="54" t="s">
        <v>176</v>
      </c>
      <c r="B687" s="27" t="s">
        <v>378</v>
      </c>
      <c r="C687" s="27"/>
      <c r="D687" s="57" t="s">
        <v>668</v>
      </c>
      <c r="E687" s="7">
        <f t="shared" si="102"/>
        <v>1300</v>
      </c>
      <c r="F687" s="7">
        <f t="shared" si="102"/>
        <v>1300</v>
      </c>
      <c r="G687" s="7">
        <f t="shared" si="102"/>
        <v>1300</v>
      </c>
    </row>
    <row r="688" spans="1:7" s="5" customFormat="1" ht="12.75">
      <c r="A688" s="54" t="s">
        <v>176</v>
      </c>
      <c r="B688" s="27" t="s">
        <v>24</v>
      </c>
      <c r="C688" s="27"/>
      <c r="D688" s="45" t="s">
        <v>679</v>
      </c>
      <c r="E688" s="7">
        <f>E689</f>
        <v>1300</v>
      </c>
      <c r="F688" s="7">
        <f t="shared" si="102"/>
        <v>1300</v>
      </c>
      <c r="G688" s="7">
        <f t="shared" si="102"/>
        <v>1300</v>
      </c>
    </row>
    <row r="689" spans="1:7" s="5" customFormat="1" ht="33.75">
      <c r="A689" s="54" t="s">
        <v>176</v>
      </c>
      <c r="B689" s="27" t="s">
        <v>638</v>
      </c>
      <c r="C689" s="27"/>
      <c r="D689" s="45" t="s">
        <v>639</v>
      </c>
      <c r="E689" s="7">
        <f>E690</f>
        <v>1300</v>
      </c>
      <c r="F689" s="7">
        <f t="shared" si="102"/>
        <v>1300</v>
      </c>
      <c r="G689" s="7">
        <f t="shared" si="102"/>
        <v>1300</v>
      </c>
    </row>
    <row r="690" spans="1:7" s="5" customFormat="1" ht="33.75">
      <c r="A690" s="54" t="s">
        <v>176</v>
      </c>
      <c r="B690" s="27" t="s">
        <v>640</v>
      </c>
      <c r="C690" s="27"/>
      <c r="D690" s="45" t="s">
        <v>23</v>
      </c>
      <c r="E690" s="7">
        <f t="shared" si="102"/>
        <v>1300</v>
      </c>
      <c r="F690" s="7">
        <f t="shared" si="102"/>
        <v>1300</v>
      </c>
      <c r="G690" s="7">
        <f t="shared" si="102"/>
        <v>1300</v>
      </c>
    </row>
    <row r="691" spans="1:7" s="5" customFormat="1" ht="12.75">
      <c r="A691" s="53" t="s">
        <v>176</v>
      </c>
      <c r="B691" s="10" t="s">
        <v>640</v>
      </c>
      <c r="C691" s="27" t="s">
        <v>334</v>
      </c>
      <c r="D691" s="45" t="s">
        <v>381</v>
      </c>
      <c r="E691" s="7">
        <f t="shared" si="102"/>
        <v>1300</v>
      </c>
      <c r="F691" s="7">
        <f t="shared" si="102"/>
        <v>1300</v>
      </c>
      <c r="G691" s="7">
        <f t="shared" si="102"/>
        <v>1300</v>
      </c>
    </row>
    <row r="692" spans="1:7" ht="12.75">
      <c r="A692" s="54" t="s">
        <v>176</v>
      </c>
      <c r="B692" s="27" t="s">
        <v>640</v>
      </c>
      <c r="C692" s="27" t="s">
        <v>336</v>
      </c>
      <c r="D692" s="45" t="s">
        <v>382</v>
      </c>
      <c r="E692" s="7">
        <f t="shared" si="102"/>
        <v>1300</v>
      </c>
      <c r="F692" s="7">
        <f t="shared" si="102"/>
        <v>1300</v>
      </c>
      <c r="G692" s="7">
        <f t="shared" si="102"/>
        <v>1300</v>
      </c>
    </row>
    <row r="693" spans="1:7" ht="12.75">
      <c r="A693" s="54" t="s">
        <v>176</v>
      </c>
      <c r="B693" s="27" t="s">
        <v>640</v>
      </c>
      <c r="C693" s="27" t="s">
        <v>243</v>
      </c>
      <c r="D693" s="45" t="s">
        <v>551</v>
      </c>
      <c r="E693" s="15">
        <f>'Прил.№4'!F242</f>
        <v>1300</v>
      </c>
      <c r="F693" s="15">
        <f>'Прил.№4'!G242</f>
        <v>1300</v>
      </c>
      <c r="G693" s="15">
        <f>'Прил.№4'!H242</f>
        <v>1300</v>
      </c>
    </row>
    <row r="694" spans="1:7" ht="12.75">
      <c r="A694" s="82" t="s">
        <v>178</v>
      </c>
      <c r="B694" s="10"/>
      <c r="C694" s="26"/>
      <c r="D694" s="20" t="s">
        <v>179</v>
      </c>
      <c r="E694" s="86">
        <f>E701+E717+E695+E744</f>
        <v>1136.7240000000002</v>
      </c>
      <c r="F694" s="86">
        <f>F701+F717+F695+F744</f>
        <v>668.9</v>
      </c>
      <c r="G694" s="86">
        <f>G701+G717+G695+G744</f>
        <v>668.9</v>
      </c>
    </row>
    <row r="695" spans="1:7" ht="12.75">
      <c r="A695" s="53" t="s">
        <v>178</v>
      </c>
      <c r="B695" s="10" t="s">
        <v>329</v>
      </c>
      <c r="C695" s="10"/>
      <c r="D695" s="45" t="s">
        <v>330</v>
      </c>
      <c r="E695" s="15">
        <f>E696</f>
        <v>0</v>
      </c>
      <c r="F695" s="15">
        <f aca="true" t="shared" si="103" ref="F695:G699">F696</f>
        <v>0</v>
      </c>
      <c r="G695" s="15">
        <f t="shared" si="103"/>
        <v>0</v>
      </c>
    </row>
    <row r="696" spans="1:7" ht="45">
      <c r="A696" s="53" t="s">
        <v>178</v>
      </c>
      <c r="B696" s="10" t="s">
        <v>533</v>
      </c>
      <c r="C696" s="10"/>
      <c r="D696" s="59" t="s">
        <v>534</v>
      </c>
      <c r="E696" s="15">
        <f>E697</f>
        <v>0</v>
      </c>
      <c r="F696" s="15">
        <f t="shared" si="103"/>
        <v>0</v>
      </c>
      <c r="G696" s="15">
        <f t="shared" si="103"/>
        <v>0</v>
      </c>
    </row>
    <row r="697" spans="1:7" ht="12.75">
      <c r="A697" s="53" t="s">
        <v>178</v>
      </c>
      <c r="B697" s="10" t="s">
        <v>535</v>
      </c>
      <c r="C697" s="10"/>
      <c r="D697" s="46" t="s">
        <v>372</v>
      </c>
      <c r="E697" s="15">
        <f>E698</f>
        <v>0</v>
      </c>
      <c r="F697" s="15">
        <f t="shared" si="103"/>
        <v>0</v>
      </c>
      <c r="G697" s="15">
        <f t="shared" si="103"/>
        <v>0</v>
      </c>
    </row>
    <row r="698" spans="1:7" ht="33.75">
      <c r="A698" s="53" t="s">
        <v>178</v>
      </c>
      <c r="B698" s="10" t="s">
        <v>536</v>
      </c>
      <c r="C698" s="10"/>
      <c r="D698" s="46" t="s">
        <v>537</v>
      </c>
      <c r="E698" s="15">
        <f>E699</f>
        <v>0</v>
      </c>
      <c r="F698" s="15">
        <f t="shared" si="103"/>
        <v>0</v>
      </c>
      <c r="G698" s="15">
        <f t="shared" si="103"/>
        <v>0</v>
      </c>
    </row>
    <row r="699" spans="1:7" ht="22.5">
      <c r="A699" s="53" t="s">
        <v>178</v>
      </c>
      <c r="B699" s="10" t="s">
        <v>538</v>
      </c>
      <c r="C699" s="10"/>
      <c r="D699" s="46" t="s">
        <v>539</v>
      </c>
      <c r="E699" s="15">
        <f>E700</f>
        <v>0</v>
      </c>
      <c r="F699" s="15">
        <f t="shared" si="103"/>
        <v>0</v>
      </c>
      <c r="G699" s="15">
        <f t="shared" si="103"/>
        <v>0</v>
      </c>
    </row>
    <row r="700" spans="1:7" ht="12.75">
      <c r="A700" s="53" t="s">
        <v>178</v>
      </c>
      <c r="B700" s="10" t="s">
        <v>538</v>
      </c>
      <c r="C700" s="10" t="s">
        <v>236</v>
      </c>
      <c r="D700" s="45" t="s">
        <v>237</v>
      </c>
      <c r="E700" s="15">
        <f>'Прил.№4'!F249</f>
        <v>0</v>
      </c>
      <c r="F700" s="15">
        <f>'Прил.№4'!G249</f>
        <v>0</v>
      </c>
      <c r="G700" s="15">
        <f>'Прил.№4'!H249</f>
        <v>0</v>
      </c>
    </row>
    <row r="701" spans="1:7" ht="12.75">
      <c r="A701" s="53" t="s">
        <v>178</v>
      </c>
      <c r="B701" s="10" t="s">
        <v>151</v>
      </c>
      <c r="C701" s="10"/>
      <c r="D701" s="46" t="s">
        <v>333</v>
      </c>
      <c r="E701" s="15">
        <f aca="true" t="shared" si="104" ref="E701:G707">E702</f>
        <v>856.724</v>
      </c>
      <c r="F701" s="15">
        <f t="shared" si="104"/>
        <v>268.9</v>
      </c>
      <c r="G701" s="15">
        <f t="shared" si="104"/>
        <v>268.9</v>
      </c>
    </row>
    <row r="702" spans="1:7" ht="12.75">
      <c r="A702" s="53" t="s">
        <v>178</v>
      </c>
      <c r="B702" s="10" t="s">
        <v>12</v>
      </c>
      <c r="C702" s="10"/>
      <c r="D702" s="59" t="s">
        <v>71</v>
      </c>
      <c r="E702" s="15">
        <f>E703+E709+E713</f>
        <v>856.724</v>
      </c>
      <c r="F702" s="15">
        <f t="shared" si="104"/>
        <v>268.9</v>
      </c>
      <c r="G702" s="15">
        <f t="shared" si="104"/>
        <v>268.9</v>
      </c>
    </row>
    <row r="703" spans="1:7" ht="12.75">
      <c r="A703" s="53" t="s">
        <v>178</v>
      </c>
      <c r="B703" s="10" t="s">
        <v>13</v>
      </c>
      <c r="C703" s="10"/>
      <c r="D703" s="46" t="s">
        <v>372</v>
      </c>
      <c r="E703" s="15">
        <f t="shared" si="104"/>
        <v>231.2</v>
      </c>
      <c r="F703" s="15">
        <f t="shared" si="104"/>
        <v>268.9</v>
      </c>
      <c r="G703" s="15">
        <f t="shared" si="104"/>
        <v>268.9</v>
      </c>
    </row>
    <row r="704" spans="1:7" ht="12.75">
      <c r="A704" s="53" t="s">
        <v>178</v>
      </c>
      <c r="B704" s="10" t="s">
        <v>488</v>
      </c>
      <c r="C704" s="10"/>
      <c r="D704" s="45" t="s">
        <v>489</v>
      </c>
      <c r="E704" s="15">
        <f t="shared" si="104"/>
        <v>231.2</v>
      </c>
      <c r="F704" s="15">
        <f t="shared" si="104"/>
        <v>268.9</v>
      </c>
      <c r="G704" s="15">
        <f t="shared" si="104"/>
        <v>268.9</v>
      </c>
    </row>
    <row r="705" spans="1:7" ht="22.5">
      <c r="A705" s="53" t="s">
        <v>178</v>
      </c>
      <c r="B705" s="10" t="s">
        <v>490</v>
      </c>
      <c r="C705" s="10"/>
      <c r="D705" s="45" t="s">
        <v>561</v>
      </c>
      <c r="E705" s="15">
        <f t="shared" si="104"/>
        <v>231.2</v>
      </c>
      <c r="F705" s="15">
        <f t="shared" si="104"/>
        <v>268.9</v>
      </c>
      <c r="G705" s="15">
        <f t="shared" si="104"/>
        <v>268.9</v>
      </c>
    </row>
    <row r="706" spans="1:7" ht="12.75">
      <c r="A706" s="53" t="s">
        <v>178</v>
      </c>
      <c r="B706" s="10" t="s">
        <v>490</v>
      </c>
      <c r="C706" s="10" t="s">
        <v>334</v>
      </c>
      <c r="D706" s="45" t="s">
        <v>381</v>
      </c>
      <c r="E706" s="7">
        <f t="shared" si="104"/>
        <v>231.2</v>
      </c>
      <c r="F706" s="7">
        <f t="shared" si="104"/>
        <v>268.9</v>
      </c>
      <c r="G706" s="7">
        <f t="shared" si="104"/>
        <v>268.9</v>
      </c>
    </row>
    <row r="707" spans="1:7" ht="22.5">
      <c r="A707" s="53" t="s">
        <v>178</v>
      </c>
      <c r="B707" s="10" t="s">
        <v>490</v>
      </c>
      <c r="C707" s="10" t="s">
        <v>335</v>
      </c>
      <c r="D707" s="45" t="s">
        <v>385</v>
      </c>
      <c r="E707" s="7">
        <f t="shared" si="104"/>
        <v>231.2</v>
      </c>
      <c r="F707" s="7">
        <f t="shared" si="104"/>
        <v>268.9</v>
      </c>
      <c r="G707" s="7">
        <f t="shared" si="104"/>
        <v>268.9</v>
      </c>
    </row>
    <row r="708" spans="1:7" ht="12.75">
      <c r="A708" s="53" t="s">
        <v>178</v>
      </c>
      <c r="B708" s="10" t="s">
        <v>490</v>
      </c>
      <c r="C708" s="10" t="s">
        <v>236</v>
      </c>
      <c r="D708" s="45" t="s">
        <v>237</v>
      </c>
      <c r="E708" s="7">
        <f>'Прил.№4'!F257</f>
        <v>231.2</v>
      </c>
      <c r="F708" s="7">
        <f>'Прил.№4'!G257</f>
        <v>268.9</v>
      </c>
      <c r="G708" s="7">
        <f>'Прил.№4'!H257</f>
        <v>268.9</v>
      </c>
    </row>
    <row r="709" spans="1:7" ht="22.5">
      <c r="A709" s="53" t="s">
        <v>178</v>
      </c>
      <c r="B709" s="10" t="s">
        <v>552</v>
      </c>
      <c r="C709" s="10"/>
      <c r="D709" s="45" t="s">
        <v>553</v>
      </c>
      <c r="E709" s="7">
        <f>E710</f>
        <v>423.857</v>
      </c>
      <c r="F709" s="7">
        <f aca="true" t="shared" si="105" ref="F709:G711">F710</f>
        <v>0</v>
      </c>
      <c r="G709" s="7">
        <f t="shared" si="105"/>
        <v>0</v>
      </c>
    </row>
    <row r="710" spans="1:7" ht="12.75">
      <c r="A710" s="53" t="s">
        <v>178</v>
      </c>
      <c r="B710" s="10" t="s">
        <v>552</v>
      </c>
      <c r="C710" s="10" t="s">
        <v>334</v>
      </c>
      <c r="D710" s="45" t="s">
        <v>381</v>
      </c>
      <c r="E710" s="7">
        <f>E711</f>
        <v>423.857</v>
      </c>
      <c r="F710" s="7">
        <f t="shared" si="105"/>
        <v>0</v>
      </c>
      <c r="G710" s="7">
        <f t="shared" si="105"/>
        <v>0</v>
      </c>
    </row>
    <row r="711" spans="1:7" ht="22.5">
      <c r="A711" s="53" t="s">
        <v>178</v>
      </c>
      <c r="B711" s="10" t="s">
        <v>552</v>
      </c>
      <c r="C711" s="10" t="s">
        <v>335</v>
      </c>
      <c r="D711" s="45" t="s">
        <v>385</v>
      </c>
      <c r="E711" s="7">
        <f>E712</f>
        <v>423.857</v>
      </c>
      <c r="F711" s="7">
        <f t="shared" si="105"/>
        <v>0</v>
      </c>
      <c r="G711" s="7">
        <f t="shared" si="105"/>
        <v>0</v>
      </c>
    </row>
    <row r="712" spans="1:7" ht="12.75">
      <c r="A712" s="53" t="s">
        <v>178</v>
      </c>
      <c r="B712" s="10" t="s">
        <v>552</v>
      </c>
      <c r="C712" s="10" t="s">
        <v>236</v>
      </c>
      <c r="D712" s="45" t="s">
        <v>237</v>
      </c>
      <c r="E712" s="7">
        <f>'Прил.№4'!F261</f>
        <v>423.857</v>
      </c>
      <c r="F712" s="7">
        <v>0</v>
      </c>
      <c r="G712" s="7">
        <v>0</v>
      </c>
    </row>
    <row r="713" spans="1:7" ht="22.5">
      <c r="A713" s="53" t="s">
        <v>178</v>
      </c>
      <c r="B713" s="10" t="s">
        <v>554</v>
      </c>
      <c r="C713" s="10"/>
      <c r="D713" s="45" t="s">
        <v>555</v>
      </c>
      <c r="E713" s="7">
        <f>E714</f>
        <v>201.667</v>
      </c>
      <c r="F713" s="7">
        <f aca="true" t="shared" si="106" ref="F713:G715">F714</f>
        <v>0</v>
      </c>
      <c r="G713" s="7">
        <f t="shared" si="106"/>
        <v>0</v>
      </c>
    </row>
    <row r="714" spans="1:7" ht="12.75">
      <c r="A714" s="53" t="s">
        <v>178</v>
      </c>
      <c r="B714" s="10" t="s">
        <v>554</v>
      </c>
      <c r="C714" s="10" t="s">
        <v>334</v>
      </c>
      <c r="D714" s="45" t="s">
        <v>381</v>
      </c>
      <c r="E714" s="7">
        <f>E715</f>
        <v>201.667</v>
      </c>
      <c r="F714" s="7">
        <f t="shared" si="106"/>
        <v>0</v>
      </c>
      <c r="G714" s="7">
        <f t="shared" si="106"/>
        <v>0</v>
      </c>
    </row>
    <row r="715" spans="1:7" ht="22.5">
      <c r="A715" s="53" t="s">
        <v>178</v>
      </c>
      <c r="B715" s="10" t="s">
        <v>554</v>
      </c>
      <c r="C715" s="10" t="s">
        <v>335</v>
      </c>
      <c r="D715" s="45" t="s">
        <v>385</v>
      </c>
      <c r="E715" s="7">
        <f>E716</f>
        <v>201.667</v>
      </c>
      <c r="F715" s="7">
        <f t="shared" si="106"/>
        <v>0</v>
      </c>
      <c r="G715" s="7">
        <f t="shared" si="106"/>
        <v>0</v>
      </c>
    </row>
    <row r="716" spans="1:7" ht="12.75">
      <c r="A716" s="53" t="s">
        <v>178</v>
      </c>
      <c r="B716" s="10" t="s">
        <v>554</v>
      </c>
      <c r="C716" s="10" t="s">
        <v>236</v>
      </c>
      <c r="D716" s="45" t="s">
        <v>237</v>
      </c>
      <c r="E716" s="7">
        <f>'Прил.№4'!F265</f>
        <v>201.667</v>
      </c>
      <c r="F716" s="7">
        <v>0</v>
      </c>
      <c r="G716" s="7">
        <v>0</v>
      </c>
    </row>
    <row r="717" spans="1:7" ht="22.5">
      <c r="A717" s="53" t="s">
        <v>178</v>
      </c>
      <c r="B717" s="10" t="s">
        <v>337</v>
      </c>
      <c r="C717" s="10"/>
      <c r="D717" s="46" t="s">
        <v>338</v>
      </c>
      <c r="E717" s="7">
        <f>E718+E725+E737</f>
        <v>280</v>
      </c>
      <c r="F717" s="7">
        <f>F718+F725+F737</f>
        <v>400</v>
      </c>
      <c r="G717" s="7">
        <f>G718+G725+G737</f>
        <v>400</v>
      </c>
    </row>
    <row r="718" spans="1:7" ht="33.75">
      <c r="A718" s="53" t="s">
        <v>178</v>
      </c>
      <c r="B718" s="10" t="s">
        <v>680</v>
      </c>
      <c r="C718" s="10"/>
      <c r="D718" s="59" t="s">
        <v>682</v>
      </c>
      <c r="E718" s="7">
        <f aca="true" t="shared" si="107" ref="E718:G723">E719</f>
        <v>210</v>
      </c>
      <c r="F718" s="7">
        <f t="shared" si="107"/>
        <v>210</v>
      </c>
      <c r="G718" s="7">
        <f t="shared" si="107"/>
        <v>210</v>
      </c>
    </row>
    <row r="719" spans="1:7" ht="12.75">
      <c r="A719" s="53" t="s">
        <v>178</v>
      </c>
      <c r="B719" s="10" t="s">
        <v>681</v>
      </c>
      <c r="C719" s="10"/>
      <c r="D719" s="46" t="s">
        <v>372</v>
      </c>
      <c r="E719" s="7">
        <f t="shared" si="107"/>
        <v>210</v>
      </c>
      <c r="F719" s="7">
        <f t="shared" si="107"/>
        <v>210</v>
      </c>
      <c r="G719" s="7">
        <f t="shared" si="107"/>
        <v>210</v>
      </c>
    </row>
    <row r="720" spans="1:7" ht="22.5">
      <c r="A720" s="53" t="s">
        <v>178</v>
      </c>
      <c r="B720" s="10" t="s">
        <v>508</v>
      </c>
      <c r="C720" s="10"/>
      <c r="D720" s="46" t="s">
        <v>509</v>
      </c>
      <c r="E720" s="7">
        <f t="shared" si="107"/>
        <v>210</v>
      </c>
      <c r="F720" s="7">
        <f t="shared" si="107"/>
        <v>210</v>
      </c>
      <c r="G720" s="7">
        <f t="shared" si="107"/>
        <v>210</v>
      </c>
    </row>
    <row r="721" spans="1:7" ht="22.5">
      <c r="A721" s="53" t="s">
        <v>178</v>
      </c>
      <c r="B721" s="10" t="s">
        <v>510</v>
      </c>
      <c r="C721" s="10"/>
      <c r="D721" s="46" t="s">
        <v>225</v>
      </c>
      <c r="E721" s="7">
        <f t="shared" si="107"/>
        <v>210</v>
      </c>
      <c r="F721" s="7">
        <f t="shared" si="107"/>
        <v>210</v>
      </c>
      <c r="G721" s="7">
        <f t="shared" si="107"/>
        <v>210</v>
      </c>
    </row>
    <row r="722" spans="1:7" ht="22.5">
      <c r="A722" s="53" t="s">
        <v>178</v>
      </c>
      <c r="B722" s="10" t="s">
        <v>510</v>
      </c>
      <c r="C722" s="10" t="s">
        <v>279</v>
      </c>
      <c r="D722" s="46" t="s">
        <v>292</v>
      </c>
      <c r="E722" s="7">
        <f t="shared" si="107"/>
        <v>210</v>
      </c>
      <c r="F722" s="7">
        <f t="shared" si="107"/>
        <v>210</v>
      </c>
      <c r="G722" s="7">
        <f t="shared" si="107"/>
        <v>210</v>
      </c>
    </row>
    <row r="723" spans="1:7" ht="22.5">
      <c r="A723" s="53" t="s">
        <v>178</v>
      </c>
      <c r="B723" s="10" t="s">
        <v>510</v>
      </c>
      <c r="C723" s="10" t="s">
        <v>278</v>
      </c>
      <c r="D723" s="46" t="s">
        <v>293</v>
      </c>
      <c r="E723" s="7">
        <f t="shared" si="107"/>
        <v>210</v>
      </c>
      <c r="F723" s="7">
        <f t="shared" si="107"/>
        <v>210</v>
      </c>
      <c r="G723" s="7">
        <f t="shared" si="107"/>
        <v>210</v>
      </c>
    </row>
    <row r="724" spans="1:7" ht="22.5">
      <c r="A724" s="53" t="s">
        <v>178</v>
      </c>
      <c r="B724" s="10" t="s">
        <v>510</v>
      </c>
      <c r="C724" s="10" t="s">
        <v>244</v>
      </c>
      <c r="D724" s="46" t="s">
        <v>610</v>
      </c>
      <c r="E724" s="7">
        <f>'Прил.№4'!F273</f>
        <v>210</v>
      </c>
      <c r="F724" s="7">
        <f>'Прил.№4'!G273</f>
        <v>210</v>
      </c>
      <c r="G724" s="7">
        <f>'Прил.№4'!H273</f>
        <v>210</v>
      </c>
    </row>
    <row r="725" spans="1:7" ht="22.5">
      <c r="A725" s="53" t="s">
        <v>178</v>
      </c>
      <c r="B725" s="10" t="s">
        <v>86</v>
      </c>
      <c r="C725" s="10"/>
      <c r="D725" s="57" t="s">
        <v>82</v>
      </c>
      <c r="E725" s="7">
        <f>E726</f>
        <v>50</v>
      </c>
      <c r="F725" s="7">
        <f>F726</f>
        <v>150</v>
      </c>
      <c r="G725" s="7">
        <f>G726</f>
        <v>150</v>
      </c>
    </row>
    <row r="726" spans="1:7" ht="12.75">
      <c r="A726" s="53" t="s">
        <v>178</v>
      </c>
      <c r="B726" s="10" t="s">
        <v>83</v>
      </c>
      <c r="C726" s="10"/>
      <c r="D726" s="46" t="s">
        <v>372</v>
      </c>
      <c r="E726" s="7">
        <f>E727+E732</f>
        <v>50</v>
      </c>
      <c r="F726" s="7">
        <f>F727+F732</f>
        <v>150</v>
      </c>
      <c r="G726" s="7">
        <f>G727+G732</f>
        <v>150</v>
      </c>
    </row>
    <row r="727" spans="1:7" ht="33.75">
      <c r="A727" s="53" t="s">
        <v>178</v>
      </c>
      <c r="B727" s="10" t="s">
        <v>517</v>
      </c>
      <c r="C727" s="10"/>
      <c r="D727" s="46" t="s">
        <v>525</v>
      </c>
      <c r="E727" s="7">
        <f>E728</f>
        <v>0</v>
      </c>
      <c r="F727" s="7">
        <f aca="true" t="shared" si="108" ref="F727:G730">F728</f>
        <v>100</v>
      </c>
      <c r="G727" s="7">
        <f t="shared" si="108"/>
        <v>100</v>
      </c>
    </row>
    <row r="728" spans="1:7" ht="12.75">
      <c r="A728" s="53" t="s">
        <v>178</v>
      </c>
      <c r="B728" s="10" t="s">
        <v>524</v>
      </c>
      <c r="C728" s="10"/>
      <c r="D728" s="46" t="s">
        <v>526</v>
      </c>
      <c r="E728" s="7">
        <f>E729</f>
        <v>0</v>
      </c>
      <c r="F728" s="7">
        <f t="shared" si="108"/>
        <v>100</v>
      </c>
      <c r="G728" s="7">
        <f t="shared" si="108"/>
        <v>100</v>
      </c>
    </row>
    <row r="729" spans="1:7" ht="22.5">
      <c r="A729" s="53" t="s">
        <v>178</v>
      </c>
      <c r="B729" s="10" t="s">
        <v>524</v>
      </c>
      <c r="C729" s="10" t="s">
        <v>279</v>
      </c>
      <c r="D729" s="46" t="s">
        <v>292</v>
      </c>
      <c r="E729" s="7">
        <f>E730</f>
        <v>0</v>
      </c>
      <c r="F729" s="7">
        <f t="shared" si="108"/>
        <v>100</v>
      </c>
      <c r="G729" s="7">
        <f t="shared" si="108"/>
        <v>100</v>
      </c>
    </row>
    <row r="730" spans="1:7" ht="22.5">
      <c r="A730" s="53" t="s">
        <v>178</v>
      </c>
      <c r="B730" s="10" t="s">
        <v>524</v>
      </c>
      <c r="C730" s="10" t="s">
        <v>278</v>
      </c>
      <c r="D730" s="46" t="s">
        <v>293</v>
      </c>
      <c r="E730" s="7">
        <f>E731</f>
        <v>0</v>
      </c>
      <c r="F730" s="7">
        <f t="shared" si="108"/>
        <v>100</v>
      </c>
      <c r="G730" s="7">
        <f t="shared" si="108"/>
        <v>100</v>
      </c>
    </row>
    <row r="731" spans="1:7" ht="22.5">
      <c r="A731" s="53" t="s">
        <v>178</v>
      </c>
      <c r="B731" s="10" t="s">
        <v>524</v>
      </c>
      <c r="C731" s="10" t="s">
        <v>244</v>
      </c>
      <c r="D731" s="46" t="s">
        <v>610</v>
      </c>
      <c r="E731" s="7">
        <f>'Прил.№4'!F280</f>
        <v>0</v>
      </c>
      <c r="F731" s="7">
        <f>'Прил.№4'!G280</f>
        <v>100</v>
      </c>
      <c r="G731" s="7">
        <f>'Прил.№4'!H280</f>
        <v>100</v>
      </c>
    </row>
    <row r="732" spans="1:7" ht="33.75">
      <c r="A732" s="53" t="s">
        <v>178</v>
      </c>
      <c r="B732" s="10" t="s">
        <v>529</v>
      </c>
      <c r="C732" s="10"/>
      <c r="D732" s="46" t="s">
        <v>528</v>
      </c>
      <c r="E732" s="7">
        <f>E733</f>
        <v>50</v>
      </c>
      <c r="F732" s="7">
        <f aca="true" t="shared" si="109" ref="F732:G735">F733</f>
        <v>50</v>
      </c>
      <c r="G732" s="7">
        <f t="shared" si="109"/>
        <v>50</v>
      </c>
    </row>
    <row r="733" spans="1:7" ht="33.75">
      <c r="A733" s="53" t="s">
        <v>178</v>
      </c>
      <c r="B733" s="10" t="s">
        <v>530</v>
      </c>
      <c r="C733" s="10"/>
      <c r="D733" s="46" t="s">
        <v>527</v>
      </c>
      <c r="E733" s="7">
        <f>E734</f>
        <v>50</v>
      </c>
      <c r="F733" s="7">
        <f t="shared" si="109"/>
        <v>50</v>
      </c>
      <c r="G733" s="7">
        <f t="shared" si="109"/>
        <v>50</v>
      </c>
    </row>
    <row r="734" spans="1:7" ht="22.5">
      <c r="A734" s="53" t="s">
        <v>178</v>
      </c>
      <c r="B734" s="10" t="s">
        <v>530</v>
      </c>
      <c r="C734" s="10" t="s">
        <v>279</v>
      </c>
      <c r="D734" s="46" t="s">
        <v>292</v>
      </c>
      <c r="E734" s="7">
        <f>E735</f>
        <v>50</v>
      </c>
      <c r="F734" s="7">
        <f t="shared" si="109"/>
        <v>50</v>
      </c>
      <c r="G734" s="7">
        <f t="shared" si="109"/>
        <v>50</v>
      </c>
    </row>
    <row r="735" spans="1:7" ht="22.5">
      <c r="A735" s="53" t="s">
        <v>178</v>
      </c>
      <c r="B735" s="10" t="s">
        <v>530</v>
      </c>
      <c r="C735" s="10" t="s">
        <v>278</v>
      </c>
      <c r="D735" s="46" t="s">
        <v>293</v>
      </c>
      <c r="E735" s="7">
        <f>E736</f>
        <v>50</v>
      </c>
      <c r="F735" s="7">
        <f t="shared" si="109"/>
        <v>50</v>
      </c>
      <c r="G735" s="7">
        <f t="shared" si="109"/>
        <v>50</v>
      </c>
    </row>
    <row r="736" spans="1:7" ht="22.5">
      <c r="A736" s="53" t="s">
        <v>178</v>
      </c>
      <c r="B736" s="10" t="s">
        <v>530</v>
      </c>
      <c r="C736" s="10" t="s">
        <v>244</v>
      </c>
      <c r="D736" s="46" t="s">
        <v>610</v>
      </c>
      <c r="E736" s="7">
        <f>'Прил.№4'!F285</f>
        <v>50</v>
      </c>
      <c r="F736" s="7">
        <f>'Прил.№4'!G285</f>
        <v>50</v>
      </c>
      <c r="G736" s="7">
        <f>'Прил.№4'!H285</f>
        <v>50</v>
      </c>
    </row>
    <row r="737" spans="1:7" ht="22.5">
      <c r="A737" s="53" t="s">
        <v>178</v>
      </c>
      <c r="B737" s="10" t="s">
        <v>683</v>
      </c>
      <c r="C737" s="10"/>
      <c r="D737" s="59" t="s">
        <v>84</v>
      </c>
      <c r="E737" s="7">
        <f aca="true" t="shared" si="110" ref="E737:G742">E738</f>
        <v>20</v>
      </c>
      <c r="F737" s="7">
        <f t="shared" si="110"/>
        <v>40</v>
      </c>
      <c r="G737" s="7">
        <f t="shared" si="110"/>
        <v>40</v>
      </c>
    </row>
    <row r="738" spans="1:7" ht="12.75">
      <c r="A738" s="53" t="s">
        <v>178</v>
      </c>
      <c r="B738" s="10" t="s">
        <v>686</v>
      </c>
      <c r="C738" s="27"/>
      <c r="D738" s="45" t="s">
        <v>679</v>
      </c>
      <c r="E738" s="7">
        <f t="shared" si="110"/>
        <v>20</v>
      </c>
      <c r="F738" s="7">
        <f t="shared" si="110"/>
        <v>40</v>
      </c>
      <c r="G738" s="7">
        <f t="shared" si="110"/>
        <v>40</v>
      </c>
    </row>
    <row r="739" spans="1:7" ht="22.5">
      <c r="A739" s="53" t="s">
        <v>178</v>
      </c>
      <c r="B739" s="10" t="s">
        <v>515</v>
      </c>
      <c r="C739" s="27"/>
      <c r="D739" s="45" t="s">
        <v>513</v>
      </c>
      <c r="E739" s="7">
        <f t="shared" si="110"/>
        <v>20</v>
      </c>
      <c r="F739" s="7">
        <f t="shared" si="110"/>
        <v>40</v>
      </c>
      <c r="G739" s="7">
        <f t="shared" si="110"/>
        <v>40</v>
      </c>
    </row>
    <row r="740" spans="1:7" ht="22.5">
      <c r="A740" s="53" t="s">
        <v>178</v>
      </c>
      <c r="B740" s="10" t="s">
        <v>516</v>
      </c>
      <c r="C740" s="27"/>
      <c r="D740" s="45" t="s">
        <v>514</v>
      </c>
      <c r="E740" s="7">
        <f t="shared" si="110"/>
        <v>20</v>
      </c>
      <c r="F740" s="7">
        <f t="shared" si="110"/>
        <v>40</v>
      </c>
      <c r="G740" s="7">
        <f t="shared" si="110"/>
        <v>40</v>
      </c>
    </row>
    <row r="741" spans="1:7" ht="12.75">
      <c r="A741" s="53" t="s">
        <v>178</v>
      </c>
      <c r="B741" s="10" t="s">
        <v>516</v>
      </c>
      <c r="C741" s="27" t="s">
        <v>334</v>
      </c>
      <c r="D741" s="45" t="s">
        <v>381</v>
      </c>
      <c r="E741" s="7">
        <f t="shared" si="110"/>
        <v>20</v>
      </c>
      <c r="F741" s="7">
        <f t="shared" si="110"/>
        <v>40</v>
      </c>
      <c r="G741" s="7">
        <f t="shared" si="110"/>
        <v>40</v>
      </c>
    </row>
    <row r="742" spans="1:7" ht="12.75">
      <c r="A742" s="53" t="s">
        <v>178</v>
      </c>
      <c r="B742" s="10" t="s">
        <v>516</v>
      </c>
      <c r="C742" s="27" t="s">
        <v>336</v>
      </c>
      <c r="D742" s="45" t="s">
        <v>382</v>
      </c>
      <c r="E742" s="7">
        <f t="shared" si="110"/>
        <v>20</v>
      </c>
      <c r="F742" s="7">
        <f t="shared" si="110"/>
        <v>40</v>
      </c>
      <c r="G742" s="7">
        <f t="shared" si="110"/>
        <v>40</v>
      </c>
    </row>
    <row r="743" spans="1:7" ht="22.5">
      <c r="A743" s="54" t="s">
        <v>178</v>
      </c>
      <c r="B743" s="10" t="s">
        <v>516</v>
      </c>
      <c r="C743" s="27" t="s">
        <v>246</v>
      </c>
      <c r="D743" s="45" t="s">
        <v>614</v>
      </c>
      <c r="E743" s="7">
        <f>'Прил.№4'!F292</f>
        <v>20</v>
      </c>
      <c r="F743" s="7">
        <f>'Прил.№4'!G292</f>
        <v>40</v>
      </c>
      <c r="G743" s="7">
        <f>'Прил.№4'!H292</f>
        <v>40</v>
      </c>
    </row>
    <row r="744" spans="1:7" ht="22.5">
      <c r="A744" s="53" t="s">
        <v>178</v>
      </c>
      <c r="B744" s="7">
        <v>1200000</v>
      </c>
      <c r="C744" s="26"/>
      <c r="D744" s="48" t="s">
        <v>121</v>
      </c>
      <c r="E744" s="7">
        <f aca="true" t="shared" si="111" ref="E744:E749">E745</f>
        <v>0</v>
      </c>
      <c r="F744" s="7">
        <f aca="true" t="shared" si="112" ref="F744:G749">F745</f>
        <v>0</v>
      </c>
      <c r="G744" s="7">
        <f t="shared" si="112"/>
        <v>0</v>
      </c>
    </row>
    <row r="745" spans="1:7" ht="22.5">
      <c r="A745" s="53" t="s">
        <v>178</v>
      </c>
      <c r="B745" s="7">
        <v>1240000</v>
      </c>
      <c r="C745" s="26"/>
      <c r="D745" s="64" t="s">
        <v>321</v>
      </c>
      <c r="E745" s="7">
        <f t="shared" si="111"/>
        <v>0</v>
      </c>
      <c r="F745" s="7">
        <f t="shared" si="112"/>
        <v>0</v>
      </c>
      <c r="G745" s="7">
        <f t="shared" si="112"/>
        <v>0</v>
      </c>
    </row>
    <row r="746" spans="1:7" ht="22.5">
      <c r="A746" s="53" t="s">
        <v>178</v>
      </c>
      <c r="B746" s="7">
        <v>1247000</v>
      </c>
      <c r="C746" s="26"/>
      <c r="D746" s="48" t="s">
        <v>368</v>
      </c>
      <c r="E746" s="7">
        <f t="shared" si="111"/>
        <v>0</v>
      </c>
      <c r="F746" s="7">
        <f t="shared" si="112"/>
        <v>0</v>
      </c>
      <c r="G746" s="7">
        <f t="shared" si="112"/>
        <v>0</v>
      </c>
    </row>
    <row r="747" spans="1:7" ht="45">
      <c r="A747" s="53" t="s">
        <v>178</v>
      </c>
      <c r="B747" s="7">
        <v>1247512</v>
      </c>
      <c r="C747" s="26"/>
      <c r="D747" s="46" t="s">
        <v>117</v>
      </c>
      <c r="E747" s="7">
        <f t="shared" si="111"/>
        <v>0</v>
      </c>
      <c r="F747" s="7">
        <f t="shared" si="112"/>
        <v>0</v>
      </c>
      <c r="G747" s="7">
        <f t="shared" si="112"/>
        <v>0</v>
      </c>
    </row>
    <row r="748" spans="1:7" ht="12.75">
      <c r="A748" s="53" t="s">
        <v>178</v>
      </c>
      <c r="B748" s="7">
        <v>1247512</v>
      </c>
      <c r="C748" s="10" t="s">
        <v>334</v>
      </c>
      <c r="D748" s="45" t="s">
        <v>381</v>
      </c>
      <c r="E748" s="7">
        <f t="shared" si="111"/>
        <v>0</v>
      </c>
      <c r="F748" s="7">
        <f t="shared" si="112"/>
        <v>0</v>
      </c>
      <c r="G748" s="7">
        <f t="shared" si="112"/>
        <v>0</v>
      </c>
    </row>
    <row r="749" spans="1:7" ht="22.5">
      <c r="A749" s="53" t="s">
        <v>178</v>
      </c>
      <c r="B749" s="7">
        <v>1247512</v>
      </c>
      <c r="C749" s="10" t="s">
        <v>335</v>
      </c>
      <c r="D749" s="45" t="s">
        <v>385</v>
      </c>
      <c r="E749" s="7">
        <f t="shared" si="111"/>
        <v>0</v>
      </c>
      <c r="F749" s="7">
        <f t="shared" si="112"/>
        <v>0</v>
      </c>
      <c r="G749" s="7">
        <f t="shared" si="112"/>
        <v>0</v>
      </c>
    </row>
    <row r="750" spans="1:7" ht="22.5">
      <c r="A750" s="53" t="s">
        <v>178</v>
      </c>
      <c r="B750" s="7">
        <v>1247512</v>
      </c>
      <c r="C750" s="10" t="s">
        <v>247</v>
      </c>
      <c r="D750" s="45" t="s">
        <v>556</v>
      </c>
      <c r="E750" s="7">
        <f>'Прил.№4'!F830</f>
        <v>0</v>
      </c>
      <c r="F750" s="7">
        <f>'Прил.№4'!G830</f>
        <v>0</v>
      </c>
      <c r="G750" s="7">
        <f>'Прил.№4'!H830</f>
        <v>0</v>
      </c>
    </row>
    <row r="751" spans="1:7" ht="12.75">
      <c r="A751" s="51" t="s">
        <v>233</v>
      </c>
      <c r="B751" s="26"/>
      <c r="C751" s="26"/>
      <c r="D751" s="94" t="s">
        <v>235</v>
      </c>
      <c r="E751" s="14">
        <f>E752+E764+E775</f>
        <v>6207.449999999999</v>
      </c>
      <c r="F751" s="14">
        <f>F752+F764+F775</f>
        <v>2934.7</v>
      </c>
      <c r="G751" s="14">
        <f>G752+G764+G775</f>
        <v>4798.5</v>
      </c>
    </row>
    <row r="752" spans="1:7" ht="22.5">
      <c r="A752" s="54" t="s">
        <v>233</v>
      </c>
      <c r="B752" s="10" t="s">
        <v>337</v>
      </c>
      <c r="C752" s="27"/>
      <c r="D752" s="46" t="s">
        <v>338</v>
      </c>
      <c r="E752" s="7">
        <f>E753</f>
        <v>0</v>
      </c>
      <c r="F752" s="7">
        <f>F753</f>
        <v>621.3</v>
      </c>
      <c r="G752" s="7">
        <f>G753</f>
        <v>2485.1</v>
      </c>
    </row>
    <row r="753" spans="1:7" ht="22.5">
      <c r="A753" s="54" t="s">
        <v>233</v>
      </c>
      <c r="B753" s="10" t="s">
        <v>531</v>
      </c>
      <c r="C753" s="27"/>
      <c r="D753" s="59" t="s">
        <v>544</v>
      </c>
      <c r="E753" s="7">
        <f>E754+E759</f>
        <v>0</v>
      </c>
      <c r="F753" s="7">
        <f>F754+F759</f>
        <v>621.3</v>
      </c>
      <c r="G753" s="7">
        <f>G754+G759</f>
        <v>2485.1</v>
      </c>
    </row>
    <row r="754" spans="1:7" ht="12.75">
      <c r="A754" s="54" t="s">
        <v>233</v>
      </c>
      <c r="B754" s="10" t="s">
        <v>97</v>
      </c>
      <c r="C754" s="27"/>
      <c r="D754" s="45" t="s">
        <v>96</v>
      </c>
      <c r="E754" s="7">
        <f>E755</f>
        <v>0</v>
      </c>
      <c r="F754" s="7">
        <f aca="true" t="shared" si="113" ref="F754:G757">F755</f>
        <v>621.3</v>
      </c>
      <c r="G754" s="7">
        <f t="shared" si="113"/>
        <v>2485.1</v>
      </c>
    </row>
    <row r="755" spans="1:7" ht="33.75">
      <c r="A755" s="54" t="s">
        <v>233</v>
      </c>
      <c r="B755" s="10" t="s">
        <v>98</v>
      </c>
      <c r="C755" s="27"/>
      <c r="D755" s="45" t="s">
        <v>99</v>
      </c>
      <c r="E755" s="7">
        <f>E756</f>
        <v>0</v>
      </c>
      <c r="F755" s="7">
        <f t="shared" si="113"/>
        <v>621.3</v>
      </c>
      <c r="G755" s="7">
        <f t="shared" si="113"/>
        <v>2485.1</v>
      </c>
    </row>
    <row r="756" spans="1:7" ht="12.75">
      <c r="A756" s="54" t="s">
        <v>233</v>
      </c>
      <c r="B756" s="10" t="s">
        <v>98</v>
      </c>
      <c r="C756" s="10" t="s">
        <v>334</v>
      </c>
      <c r="D756" s="45" t="s">
        <v>381</v>
      </c>
      <c r="E756" s="7">
        <f>E757</f>
        <v>0</v>
      </c>
      <c r="F756" s="7">
        <f t="shared" si="113"/>
        <v>621.3</v>
      </c>
      <c r="G756" s="7">
        <f t="shared" si="113"/>
        <v>2485.1</v>
      </c>
    </row>
    <row r="757" spans="1:7" ht="22.5">
      <c r="A757" s="54" t="s">
        <v>233</v>
      </c>
      <c r="B757" s="10" t="s">
        <v>98</v>
      </c>
      <c r="C757" s="10" t="s">
        <v>335</v>
      </c>
      <c r="D757" s="45" t="s">
        <v>385</v>
      </c>
      <c r="E757" s="7">
        <f>E758</f>
        <v>0</v>
      </c>
      <c r="F757" s="7">
        <f t="shared" si="113"/>
        <v>621.3</v>
      </c>
      <c r="G757" s="7">
        <f t="shared" si="113"/>
        <v>2485.1</v>
      </c>
    </row>
    <row r="758" spans="1:7" ht="12.75">
      <c r="A758" s="54" t="s">
        <v>233</v>
      </c>
      <c r="B758" s="10" t="s">
        <v>98</v>
      </c>
      <c r="C758" s="10" t="s">
        <v>236</v>
      </c>
      <c r="D758" s="45" t="s">
        <v>237</v>
      </c>
      <c r="E758" s="7">
        <f>'Прил.№4'!F300</f>
        <v>0</v>
      </c>
      <c r="F758" s="7">
        <f>'Прил.№4'!G300</f>
        <v>621.3</v>
      </c>
      <c r="G758" s="7">
        <f>'Прил.№4'!H300</f>
        <v>2485.1</v>
      </c>
    </row>
    <row r="759" spans="1:7" ht="22.5">
      <c r="A759" s="54" t="s">
        <v>233</v>
      </c>
      <c r="B759" s="10" t="s">
        <v>532</v>
      </c>
      <c r="C759" s="27"/>
      <c r="D759" s="45" t="s">
        <v>368</v>
      </c>
      <c r="E759" s="7">
        <f aca="true" t="shared" si="114" ref="E759:G762">E760</f>
        <v>0</v>
      </c>
      <c r="F759" s="7">
        <f t="shared" si="114"/>
        <v>0</v>
      </c>
      <c r="G759" s="7">
        <f t="shared" si="114"/>
        <v>0</v>
      </c>
    </row>
    <row r="760" spans="1:7" ht="45">
      <c r="A760" s="54" t="s">
        <v>233</v>
      </c>
      <c r="B760" s="10" t="s">
        <v>650</v>
      </c>
      <c r="C760" s="27"/>
      <c r="D760" s="45" t="s">
        <v>43</v>
      </c>
      <c r="E760" s="7">
        <f t="shared" si="114"/>
        <v>0</v>
      </c>
      <c r="F760" s="7">
        <f t="shared" si="114"/>
        <v>0</v>
      </c>
      <c r="G760" s="7">
        <f t="shared" si="114"/>
        <v>0</v>
      </c>
    </row>
    <row r="761" spans="1:7" ht="12.75">
      <c r="A761" s="54" t="s">
        <v>233</v>
      </c>
      <c r="B761" s="10" t="s">
        <v>650</v>
      </c>
      <c r="C761" s="10" t="s">
        <v>334</v>
      </c>
      <c r="D761" s="45" t="s">
        <v>381</v>
      </c>
      <c r="E761" s="7">
        <f t="shared" si="114"/>
        <v>0</v>
      </c>
      <c r="F761" s="7">
        <f t="shared" si="114"/>
        <v>0</v>
      </c>
      <c r="G761" s="7">
        <f t="shared" si="114"/>
        <v>0</v>
      </c>
    </row>
    <row r="762" spans="1:7" ht="22.5">
      <c r="A762" s="54" t="s">
        <v>233</v>
      </c>
      <c r="B762" s="10" t="s">
        <v>650</v>
      </c>
      <c r="C762" s="10" t="s">
        <v>335</v>
      </c>
      <c r="D762" s="45" t="s">
        <v>385</v>
      </c>
      <c r="E762" s="7">
        <f t="shared" si="114"/>
        <v>0</v>
      </c>
      <c r="F762" s="7">
        <f t="shared" si="114"/>
        <v>0</v>
      </c>
      <c r="G762" s="7">
        <f t="shared" si="114"/>
        <v>0</v>
      </c>
    </row>
    <row r="763" spans="1:7" ht="12.75">
      <c r="A763" s="54" t="s">
        <v>233</v>
      </c>
      <c r="B763" s="10" t="s">
        <v>650</v>
      </c>
      <c r="C763" s="10" t="s">
        <v>236</v>
      </c>
      <c r="D763" s="45" t="s">
        <v>237</v>
      </c>
      <c r="E763" s="7">
        <f>'Прил.№4'!F305</f>
        <v>0</v>
      </c>
      <c r="F763" s="7">
        <f>'Прил.№4'!G305</f>
        <v>0</v>
      </c>
      <c r="G763" s="7">
        <f>'Прил.№4'!H305</f>
        <v>0</v>
      </c>
    </row>
    <row r="764" spans="1:7" ht="22.5">
      <c r="A764" s="53" t="s">
        <v>233</v>
      </c>
      <c r="B764" s="7">
        <v>1200000</v>
      </c>
      <c r="C764" s="10"/>
      <c r="D764" s="48" t="s">
        <v>121</v>
      </c>
      <c r="E764" s="7">
        <f aca="true" t="shared" si="115" ref="E764:G773">E765</f>
        <v>3100.9999999999995</v>
      </c>
      <c r="F764" s="7">
        <f t="shared" si="115"/>
        <v>1692.1</v>
      </c>
      <c r="G764" s="7">
        <f t="shared" si="115"/>
        <v>1692.1</v>
      </c>
    </row>
    <row r="765" spans="1:7" ht="12.75">
      <c r="A765" s="53" t="s">
        <v>233</v>
      </c>
      <c r="B765" s="7">
        <v>1210000</v>
      </c>
      <c r="C765" s="10"/>
      <c r="D765" s="61" t="s">
        <v>387</v>
      </c>
      <c r="E765" s="7">
        <f t="shared" si="115"/>
        <v>3100.9999999999995</v>
      </c>
      <c r="F765" s="7">
        <f t="shared" si="115"/>
        <v>1692.1</v>
      </c>
      <c r="G765" s="7">
        <f t="shared" si="115"/>
        <v>1692.1</v>
      </c>
    </row>
    <row r="766" spans="1:7" ht="12.75">
      <c r="A766" s="53" t="s">
        <v>233</v>
      </c>
      <c r="B766" s="7">
        <v>1217000</v>
      </c>
      <c r="C766" s="10"/>
      <c r="D766" s="48" t="s">
        <v>35</v>
      </c>
      <c r="E766" s="7">
        <f t="shared" si="115"/>
        <v>3100.9999999999995</v>
      </c>
      <c r="F766" s="7">
        <f t="shared" si="115"/>
        <v>1692.1</v>
      </c>
      <c r="G766" s="7">
        <f t="shared" si="115"/>
        <v>1692.1</v>
      </c>
    </row>
    <row r="767" spans="1:7" ht="22.5">
      <c r="A767" s="53" t="s">
        <v>233</v>
      </c>
      <c r="B767" s="7">
        <v>1217000</v>
      </c>
      <c r="C767" s="10"/>
      <c r="D767" s="48" t="s">
        <v>368</v>
      </c>
      <c r="E767" s="7">
        <f t="shared" si="115"/>
        <v>3100.9999999999995</v>
      </c>
      <c r="F767" s="7">
        <f t="shared" si="115"/>
        <v>1692.1</v>
      </c>
      <c r="G767" s="7">
        <f t="shared" si="115"/>
        <v>1692.1</v>
      </c>
    </row>
    <row r="768" spans="1:7" ht="56.25">
      <c r="A768" s="53" t="s">
        <v>233</v>
      </c>
      <c r="B768" s="7">
        <v>1217501</v>
      </c>
      <c r="C768" s="10"/>
      <c r="D768" s="46" t="s">
        <v>41</v>
      </c>
      <c r="E768" s="7">
        <f>E772+E769</f>
        <v>3100.9999999999995</v>
      </c>
      <c r="F768" s="7">
        <f>F772</f>
        <v>1692.1</v>
      </c>
      <c r="G768" s="7">
        <f>G772</f>
        <v>1692.1</v>
      </c>
    </row>
    <row r="769" spans="1:7" ht="22.5">
      <c r="A769" s="53" t="s">
        <v>233</v>
      </c>
      <c r="B769" s="7">
        <v>1217501</v>
      </c>
      <c r="C769" s="10" t="s">
        <v>279</v>
      </c>
      <c r="D769" s="46" t="s">
        <v>292</v>
      </c>
      <c r="E769" s="7">
        <f aca="true" t="shared" si="116" ref="E769:G770">E770</f>
        <v>76.19999999999999</v>
      </c>
      <c r="F769" s="7">
        <f t="shared" si="116"/>
        <v>0</v>
      </c>
      <c r="G769" s="7">
        <f t="shared" si="116"/>
        <v>0</v>
      </c>
    </row>
    <row r="770" spans="1:7" ht="22.5">
      <c r="A770" s="53" t="s">
        <v>233</v>
      </c>
      <c r="B770" s="7">
        <v>1217501</v>
      </c>
      <c r="C770" s="10" t="s">
        <v>278</v>
      </c>
      <c r="D770" s="46" t="s">
        <v>293</v>
      </c>
      <c r="E770" s="7">
        <f t="shared" si="116"/>
        <v>76.19999999999999</v>
      </c>
      <c r="F770" s="7">
        <f t="shared" si="116"/>
        <v>0</v>
      </c>
      <c r="G770" s="7">
        <f t="shared" si="116"/>
        <v>0</v>
      </c>
    </row>
    <row r="771" spans="1:7" ht="22.5">
      <c r="A771" s="53" t="s">
        <v>233</v>
      </c>
      <c r="B771" s="7">
        <v>1217501</v>
      </c>
      <c r="C771" s="10" t="s">
        <v>244</v>
      </c>
      <c r="D771" s="46" t="s">
        <v>610</v>
      </c>
      <c r="E771" s="7">
        <f>'Прил.№4'!F839</f>
        <v>76.19999999999999</v>
      </c>
      <c r="F771" s="7">
        <f>'Прил.№4'!G839</f>
        <v>0</v>
      </c>
      <c r="G771" s="7">
        <f>'Прил.№4'!H839</f>
        <v>0</v>
      </c>
    </row>
    <row r="772" spans="1:7" ht="12.75">
      <c r="A772" s="53" t="s">
        <v>233</v>
      </c>
      <c r="B772" s="7">
        <v>1217501</v>
      </c>
      <c r="C772" s="10" t="s">
        <v>334</v>
      </c>
      <c r="D772" s="45" t="s">
        <v>381</v>
      </c>
      <c r="E772" s="7">
        <f t="shared" si="115"/>
        <v>3024.7999999999997</v>
      </c>
      <c r="F772" s="7">
        <f t="shared" si="115"/>
        <v>1692.1</v>
      </c>
      <c r="G772" s="7">
        <f t="shared" si="115"/>
        <v>1692.1</v>
      </c>
    </row>
    <row r="773" spans="1:7" ht="22.5">
      <c r="A773" s="53" t="s">
        <v>233</v>
      </c>
      <c r="B773" s="7">
        <v>1217501</v>
      </c>
      <c r="C773" s="10" t="s">
        <v>335</v>
      </c>
      <c r="D773" s="45" t="s">
        <v>385</v>
      </c>
      <c r="E773" s="7">
        <f t="shared" si="115"/>
        <v>3024.7999999999997</v>
      </c>
      <c r="F773" s="7">
        <f t="shared" si="115"/>
        <v>1692.1</v>
      </c>
      <c r="G773" s="7">
        <f t="shared" si="115"/>
        <v>1692.1</v>
      </c>
    </row>
    <row r="774" spans="1:7" ht="22.5">
      <c r="A774" s="53" t="s">
        <v>233</v>
      </c>
      <c r="B774" s="7">
        <v>1217501</v>
      </c>
      <c r="C774" s="10" t="s">
        <v>247</v>
      </c>
      <c r="D774" s="45" t="s">
        <v>248</v>
      </c>
      <c r="E774" s="7">
        <f>'Прил.№4'!F842</f>
        <v>3024.7999999999997</v>
      </c>
      <c r="F774" s="7">
        <f>'Прил.№4'!G842</f>
        <v>1692.1</v>
      </c>
      <c r="G774" s="7">
        <f>'Прил.№4'!H842</f>
        <v>1692.1</v>
      </c>
    </row>
    <row r="775" spans="1:7" ht="22.5">
      <c r="A775" s="54" t="s">
        <v>233</v>
      </c>
      <c r="B775" s="10" t="s">
        <v>650</v>
      </c>
      <c r="C775" s="10" t="s">
        <v>518</v>
      </c>
      <c r="D775" s="45" t="s">
        <v>523</v>
      </c>
      <c r="E775" s="7">
        <f aca="true" t="shared" si="117" ref="E775:G776">E776</f>
        <v>3106.45</v>
      </c>
      <c r="F775" s="7">
        <f t="shared" si="117"/>
        <v>621.3</v>
      </c>
      <c r="G775" s="7">
        <f t="shared" si="117"/>
        <v>621.3</v>
      </c>
    </row>
    <row r="776" spans="1:7" ht="12.75">
      <c r="A776" s="54" t="s">
        <v>233</v>
      </c>
      <c r="B776" s="10" t="s">
        <v>650</v>
      </c>
      <c r="C776" s="10" t="s">
        <v>519</v>
      </c>
      <c r="D776" s="45" t="s">
        <v>520</v>
      </c>
      <c r="E776" s="7">
        <f t="shared" si="117"/>
        <v>3106.45</v>
      </c>
      <c r="F776" s="7">
        <f t="shared" si="117"/>
        <v>621.3</v>
      </c>
      <c r="G776" s="7">
        <f t="shared" si="117"/>
        <v>621.3</v>
      </c>
    </row>
    <row r="777" spans="1:7" ht="22.5">
      <c r="A777" s="54" t="s">
        <v>233</v>
      </c>
      <c r="B777" s="10" t="s">
        <v>650</v>
      </c>
      <c r="C777" s="10" t="s">
        <v>521</v>
      </c>
      <c r="D777" s="45" t="s">
        <v>522</v>
      </c>
      <c r="E777" s="7">
        <f>'Прил.№4'!F308</f>
        <v>3106.45</v>
      </c>
      <c r="F777" s="7">
        <f>'Прил.№4'!G308</f>
        <v>621.3</v>
      </c>
      <c r="G777" s="7">
        <f>'Прил.№4'!H308</f>
        <v>621.3</v>
      </c>
    </row>
    <row r="778" spans="1:7" ht="12.75">
      <c r="A778" s="51" t="s">
        <v>218</v>
      </c>
      <c r="B778" s="26"/>
      <c r="C778" s="26"/>
      <c r="D778" s="95" t="s">
        <v>210</v>
      </c>
      <c r="E778" s="14">
        <f>E779+E788</f>
        <v>3807</v>
      </c>
      <c r="F778" s="14">
        <f>F779+F788</f>
        <v>5700</v>
      </c>
      <c r="G778" s="14">
        <f>G779+G788</f>
        <v>4700</v>
      </c>
    </row>
    <row r="779" spans="1:7" ht="12.75">
      <c r="A779" s="51" t="s">
        <v>238</v>
      </c>
      <c r="B779" s="51"/>
      <c r="C779" s="51"/>
      <c r="D779" s="95" t="s">
        <v>239</v>
      </c>
      <c r="E779" s="14">
        <f aca="true" t="shared" si="118" ref="E779:G786">E780</f>
        <v>3247</v>
      </c>
      <c r="F779" s="14">
        <f t="shared" si="118"/>
        <v>5000</v>
      </c>
      <c r="G779" s="14">
        <f t="shared" si="118"/>
        <v>4000</v>
      </c>
    </row>
    <row r="780" spans="1:7" ht="22.5">
      <c r="A780" s="53" t="s">
        <v>238</v>
      </c>
      <c r="B780" s="10" t="s">
        <v>181</v>
      </c>
      <c r="C780" s="10"/>
      <c r="D780" s="45" t="s">
        <v>339</v>
      </c>
      <c r="E780" s="58">
        <f t="shared" si="118"/>
        <v>3247</v>
      </c>
      <c r="F780" s="58">
        <f t="shared" si="118"/>
        <v>5000</v>
      </c>
      <c r="G780" s="58">
        <f t="shared" si="118"/>
        <v>4000</v>
      </c>
    </row>
    <row r="781" spans="1:7" ht="22.5">
      <c r="A781" s="53" t="s">
        <v>238</v>
      </c>
      <c r="B781" s="10" t="s">
        <v>545</v>
      </c>
      <c r="C781" s="10"/>
      <c r="D781" s="57" t="s">
        <v>576</v>
      </c>
      <c r="E781" s="7">
        <f>E782</f>
        <v>3247</v>
      </c>
      <c r="F781" s="7">
        <f t="shared" si="118"/>
        <v>5000</v>
      </c>
      <c r="G781" s="7">
        <f t="shared" si="118"/>
        <v>4000</v>
      </c>
    </row>
    <row r="782" spans="1:7" ht="14.25" customHeight="1">
      <c r="A782" s="53" t="s">
        <v>238</v>
      </c>
      <c r="B782" s="10" t="s">
        <v>623</v>
      </c>
      <c r="C782" s="10"/>
      <c r="D782" s="45" t="s">
        <v>687</v>
      </c>
      <c r="E782" s="7">
        <f>E783</f>
        <v>3247</v>
      </c>
      <c r="F782" s="7">
        <f t="shared" si="118"/>
        <v>5000</v>
      </c>
      <c r="G782" s="7">
        <f t="shared" si="118"/>
        <v>4000</v>
      </c>
    </row>
    <row r="783" spans="1:7" ht="12.75">
      <c r="A783" s="53" t="s">
        <v>238</v>
      </c>
      <c r="B783" s="10" t="s">
        <v>624</v>
      </c>
      <c r="C783" s="10"/>
      <c r="D783" s="45" t="s">
        <v>626</v>
      </c>
      <c r="E783" s="7">
        <f>E784</f>
        <v>3247</v>
      </c>
      <c r="F783" s="7">
        <f t="shared" si="118"/>
        <v>5000</v>
      </c>
      <c r="G783" s="7">
        <f t="shared" si="118"/>
        <v>4000</v>
      </c>
    </row>
    <row r="784" spans="1:7" ht="12.75">
      <c r="A784" s="53" t="s">
        <v>238</v>
      </c>
      <c r="B784" s="10" t="s">
        <v>627</v>
      </c>
      <c r="C784" s="10"/>
      <c r="D784" s="45" t="s">
        <v>628</v>
      </c>
      <c r="E784" s="7">
        <f>E785</f>
        <v>3247</v>
      </c>
      <c r="F784" s="7">
        <f t="shared" si="118"/>
        <v>5000</v>
      </c>
      <c r="G784" s="7">
        <f t="shared" si="118"/>
        <v>4000</v>
      </c>
    </row>
    <row r="785" spans="1:7" ht="22.5">
      <c r="A785" s="53" t="s">
        <v>238</v>
      </c>
      <c r="B785" s="10" t="s">
        <v>627</v>
      </c>
      <c r="C785" s="10" t="s">
        <v>315</v>
      </c>
      <c r="D785" s="46" t="s">
        <v>619</v>
      </c>
      <c r="E785" s="7">
        <f t="shared" si="118"/>
        <v>3247</v>
      </c>
      <c r="F785" s="7">
        <f t="shared" si="118"/>
        <v>5000</v>
      </c>
      <c r="G785" s="7">
        <f t="shared" si="118"/>
        <v>4000</v>
      </c>
    </row>
    <row r="786" spans="1:7" ht="12.75">
      <c r="A786" s="53" t="s">
        <v>238</v>
      </c>
      <c r="B786" s="10" t="s">
        <v>627</v>
      </c>
      <c r="C786" s="10" t="s">
        <v>316</v>
      </c>
      <c r="D786" s="46" t="s">
        <v>317</v>
      </c>
      <c r="E786" s="7">
        <f t="shared" si="118"/>
        <v>3247</v>
      </c>
      <c r="F786" s="7">
        <f t="shared" si="118"/>
        <v>5000</v>
      </c>
      <c r="G786" s="7">
        <f t="shared" si="118"/>
        <v>4000</v>
      </c>
    </row>
    <row r="787" spans="1:7" ht="33.75">
      <c r="A787" s="53" t="s">
        <v>238</v>
      </c>
      <c r="B787" s="10" t="s">
        <v>627</v>
      </c>
      <c r="C787" s="66" t="s">
        <v>252</v>
      </c>
      <c r="D787" s="48" t="s">
        <v>253</v>
      </c>
      <c r="E787" s="7">
        <f>'Прил.№4'!F657</f>
        <v>3247</v>
      </c>
      <c r="F787" s="7">
        <f>'Прил.№4'!G657</f>
        <v>5000</v>
      </c>
      <c r="G787" s="7">
        <f>'Прил.№4'!H657</f>
        <v>4000</v>
      </c>
    </row>
    <row r="788" spans="1:7" ht="12.75">
      <c r="A788" s="51" t="s">
        <v>219</v>
      </c>
      <c r="B788" s="51"/>
      <c r="C788" s="51"/>
      <c r="D788" s="52" t="s">
        <v>220</v>
      </c>
      <c r="E788" s="14">
        <f aca="true" t="shared" si="119" ref="E788:G795">E789</f>
        <v>560</v>
      </c>
      <c r="F788" s="14">
        <f t="shared" si="119"/>
        <v>700</v>
      </c>
      <c r="G788" s="14">
        <f t="shared" si="119"/>
        <v>700</v>
      </c>
    </row>
    <row r="789" spans="1:7" ht="22.5">
      <c r="A789" s="51" t="s">
        <v>219</v>
      </c>
      <c r="B789" s="10" t="s">
        <v>181</v>
      </c>
      <c r="C789" s="10"/>
      <c r="D789" s="45" t="s">
        <v>339</v>
      </c>
      <c r="E789" s="19">
        <f t="shared" si="119"/>
        <v>560</v>
      </c>
      <c r="F789" s="19">
        <f t="shared" si="119"/>
        <v>700</v>
      </c>
      <c r="G789" s="19">
        <f t="shared" si="119"/>
        <v>700</v>
      </c>
    </row>
    <row r="790" spans="1:7" ht="12.75">
      <c r="A790" s="53" t="s">
        <v>219</v>
      </c>
      <c r="B790" s="27" t="s">
        <v>631</v>
      </c>
      <c r="C790" s="27"/>
      <c r="D790" s="57" t="s">
        <v>632</v>
      </c>
      <c r="E790" s="19">
        <f t="shared" si="119"/>
        <v>560</v>
      </c>
      <c r="F790" s="19">
        <f t="shared" si="119"/>
        <v>700</v>
      </c>
      <c r="G790" s="19">
        <f t="shared" si="119"/>
        <v>700</v>
      </c>
    </row>
    <row r="791" spans="1:7" ht="12.75">
      <c r="A791" s="53" t="s">
        <v>219</v>
      </c>
      <c r="B791" s="27" t="s">
        <v>633</v>
      </c>
      <c r="C791" s="27"/>
      <c r="D791" s="45" t="s">
        <v>372</v>
      </c>
      <c r="E791" s="19">
        <f>E792</f>
        <v>560</v>
      </c>
      <c r="F791" s="19">
        <f t="shared" si="119"/>
        <v>700</v>
      </c>
      <c r="G791" s="19">
        <f t="shared" si="119"/>
        <v>700</v>
      </c>
    </row>
    <row r="792" spans="1:7" ht="33.75">
      <c r="A792" s="53" t="s">
        <v>219</v>
      </c>
      <c r="B792" s="27" t="s">
        <v>634</v>
      </c>
      <c r="C792" s="27"/>
      <c r="D792" s="45" t="s">
        <v>636</v>
      </c>
      <c r="E792" s="19">
        <f>E793</f>
        <v>560</v>
      </c>
      <c r="F792" s="19">
        <f t="shared" si="119"/>
        <v>700</v>
      </c>
      <c r="G792" s="19">
        <f t="shared" si="119"/>
        <v>700</v>
      </c>
    </row>
    <row r="793" spans="1:7" ht="78.75">
      <c r="A793" s="53" t="s">
        <v>219</v>
      </c>
      <c r="B793" s="27" t="s">
        <v>637</v>
      </c>
      <c r="C793" s="27"/>
      <c r="D793" s="45" t="s">
        <v>645</v>
      </c>
      <c r="E793" s="19">
        <f>E794</f>
        <v>560</v>
      </c>
      <c r="F793" s="19">
        <f t="shared" si="119"/>
        <v>700</v>
      </c>
      <c r="G793" s="19">
        <f t="shared" si="119"/>
        <v>700</v>
      </c>
    </row>
    <row r="794" spans="1:7" ht="22.5">
      <c r="A794" s="53" t="s">
        <v>219</v>
      </c>
      <c r="B794" s="27" t="s">
        <v>637</v>
      </c>
      <c r="C794" s="10" t="s">
        <v>279</v>
      </c>
      <c r="D794" s="46" t="s">
        <v>292</v>
      </c>
      <c r="E794" s="19">
        <f t="shared" si="119"/>
        <v>560</v>
      </c>
      <c r="F794" s="19">
        <f t="shared" si="119"/>
        <v>700</v>
      </c>
      <c r="G794" s="19">
        <f t="shared" si="119"/>
        <v>700</v>
      </c>
    </row>
    <row r="795" spans="1:7" ht="22.5">
      <c r="A795" s="53" t="s">
        <v>219</v>
      </c>
      <c r="B795" s="27" t="s">
        <v>637</v>
      </c>
      <c r="C795" s="10" t="s">
        <v>278</v>
      </c>
      <c r="D795" s="46" t="s">
        <v>293</v>
      </c>
      <c r="E795" s="19">
        <f t="shared" si="119"/>
        <v>560</v>
      </c>
      <c r="F795" s="19">
        <f t="shared" si="119"/>
        <v>700</v>
      </c>
      <c r="G795" s="19">
        <f t="shared" si="119"/>
        <v>700</v>
      </c>
    </row>
    <row r="796" spans="1:7" ht="22.5">
      <c r="A796" s="53" t="s">
        <v>219</v>
      </c>
      <c r="B796" s="27" t="s">
        <v>637</v>
      </c>
      <c r="C796" s="10" t="s">
        <v>244</v>
      </c>
      <c r="D796" s="46" t="s">
        <v>610</v>
      </c>
      <c r="E796" s="19">
        <f>'Прил.№4'!F666</f>
        <v>560</v>
      </c>
      <c r="F796" s="19">
        <f>'Прил.№4'!G666</f>
        <v>700</v>
      </c>
      <c r="G796" s="19">
        <f>'Прил.№4'!H666</f>
        <v>700</v>
      </c>
    </row>
    <row r="797" spans="1:7" ht="12.75">
      <c r="A797" s="96">
        <v>1200</v>
      </c>
      <c r="B797" s="30"/>
      <c r="C797" s="30"/>
      <c r="D797" s="28" t="s">
        <v>217</v>
      </c>
      <c r="E797" s="20">
        <f aca="true" t="shared" si="120" ref="E797:G804">E798</f>
        <v>1868.588</v>
      </c>
      <c r="F797" s="20">
        <f t="shared" si="120"/>
        <v>1000</v>
      </c>
      <c r="G797" s="20">
        <f t="shared" si="120"/>
        <v>1000</v>
      </c>
    </row>
    <row r="798" spans="1:7" ht="12.75">
      <c r="A798" s="51" t="s">
        <v>250</v>
      </c>
      <c r="B798" s="26"/>
      <c r="C798" s="26"/>
      <c r="D798" s="28" t="s">
        <v>251</v>
      </c>
      <c r="E798" s="14">
        <f t="shared" si="120"/>
        <v>1868.588</v>
      </c>
      <c r="F798" s="14">
        <f t="shared" si="120"/>
        <v>1000</v>
      </c>
      <c r="G798" s="14">
        <f t="shared" si="120"/>
        <v>1000</v>
      </c>
    </row>
    <row r="799" spans="1:7" s="5" customFormat="1" ht="22.5">
      <c r="A799" s="53" t="s">
        <v>250</v>
      </c>
      <c r="B799" s="10" t="s">
        <v>326</v>
      </c>
      <c r="C799" s="10"/>
      <c r="D799" s="46" t="s">
        <v>327</v>
      </c>
      <c r="E799" s="7">
        <f t="shared" si="120"/>
        <v>1868.588</v>
      </c>
      <c r="F799" s="7">
        <f t="shared" si="120"/>
        <v>1000</v>
      </c>
      <c r="G799" s="7">
        <f t="shared" si="120"/>
        <v>1000</v>
      </c>
    </row>
    <row r="800" spans="1:7" s="5" customFormat="1" ht="22.5">
      <c r="A800" s="53" t="s">
        <v>250</v>
      </c>
      <c r="B800" s="10" t="s">
        <v>380</v>
      </c>
      <c r="C800" s="27"/>
      <c r="D800" s="57" t="s">
        <v>36</v>
      </c>
      <c r="E800" s="7">
        <f>E801+E806</f>
        <v>1868.588</v>
      </c>
      <c r="F800" s="7">
        <f>F801+F806</f>
        <v>1000</v>
      </c>
      <c r="G800" s="7">
        <f>G801+G806</f>
        <v>1000</v>
      </c>
    </row>
    <row r="801" spans="1:7" ht="22.5">
      <c r="A801" s="53" t="s">
        <v>250</v>
      </c>
      <c r="B801" s="10" t="s">
        <v>588</v>
      </c>
      <c r="C801" s="27"/>
      <c r="D801" s="46" t="s">
        <v>600</v>
      </c>
      <c r="E801" s="7">
        <f>E802</f>
        <v>800</v>
      </c>
      <c r="F801" s="7">
        <f t="shared" si="120"/>
        <v>1000</v>
      </c>
      <c r="G801" s="7">
        <f t="shared" si="120"/>
        <v>1000</v>
      </c>
    </row>
    <row r="802" spans="1:7" ht="45">
      <c r="A802" s="53" t="s">
        <v>250</v>
      </c>
      <c r="B802" s="10" t="s">
        <v>601</v>
      </c>
      <c r="C802" s="27"/>
      <c r="D802" s="45" t="s">
        <v>602</v>
      </c>
      <c r="E802" s="7">
        <f>E803</f>
        <v>800</v>
      </c>
      <c r="F802" s="7">
        <f t="shared" si="120"/>
        <v>1000</v>
      </c>
      <c r="G802" s="7">
        <f t="shared" si="120"/>
        <v>1000</v>
      </c>
    </row>
    <row r="803" spans="1:7" ht="22.5">
      <c r="A803" s="53" t="s">
        <v>250</v>
      </c>
      <c r="B803" s="10" t="s">
        <v>603</v>
      </c>
      <c r="C803" s="27"/>
      <c r="D803" s="45" t="s">
        <v>604</v>
      </c>
      <c r="E803" s="7">
        <f>E804</f>
        <v>800</v>
      </c>
      <c r="F803" s="7">
        <f t="shared" si="120"/>
        <v>1000</v>
      </c>
      <c r="G803" s="7">
        <f t="shared" si="120"/>
        <v>1000</v>
      </c>
    </row>
    <row r="804" spans="1:7" ht="22.5">
      <c r="A804" s="53" t="s">
        <v>250</v>
      </c>
      <c r="B804" s="10" t="s">
        <v>603</v>
      </c>
      <c r="C804" s="27" t="s">
        <v>315</v>
      </c>
      <c r="D804" s="45" t="s">
        <v>0</v>
      </c>
      <c r="E804" s="7">
        <f t="shared" si="120"/>
        <v>800</v>
      </c>
      <c r="F804" s="7">
        <f t="shared" si="120"/>
        <v>1000</v>
      </c>
      <c r="G804" s="7">
        <f t="shared" si="120"/>
        <v>1000</v>
      </c>
    </row>
    <row r="805" spans="1:7" ht="22.5">
      <c r="A805" s="53" t="s">
        <v>250</v>
      </c>
      <c r="B805" s="10" t="s">
        <v>603</v>
      </c>
      <c r="C805" s="27" t="s">
        <v>249</v>
      </c>
      <c r="D805" s="45" t="s">
        <v>615</v>
      </c>
      <c r="E805" s="7">
        <f>'Прил.№4'!F317</f>
        <v>800</v>
      </c>
      <c r="F805" s="7">
        <f>'Прил.№4'!G317</f>
        <v>1000</v>
      </c>
      <c r="G805" s="7">
        <f>'Прил.№4'!H317</f>
        <v>1000</v>
      </c>
    </row>
    <row r="806" spans="1:7" ht="22.5">
      <c r="A806" s="53" t="s">
        <v>250</v>
      </c>
      <c r="B806" s="10" t="s">
        <v>282</v>
      </c>
      <c r="C806" s="27"/>
      <c r="D806" s="45" t="s">
        <v>368</v>
      </c>
      <c r="E806" s="16">
        <f>E807+E810</f>
        <v>1068.588</v>
      </c>
      <c r="F806" s="16">
        <f>F807+F810</f>
        <v>0</v>
      </c>
      <c r="G806" s="16">
        <f>G807+G810</f>
        <v>0</v>
      </c>
    </row>
    <row r="807" spans="1:7" ht="12.75">
      <c r="A807" s="53" t="s">
        <v>250</v>
      </c>
      <c r="B807" s="10" t="s">
        <v>280</v>
      </c>
      <c r="C807" s="27"/>
      <c r="D807" s="45" t="s">
        <v>281</v>
      </c>
      <c r="E807" s="16">
        <f aca="true" t="shared" si="121" ref="E807:G808">E808</f>
        <v>1043.588</v>
      </c>
      <c r="F807" s="16">
        <f t="shared" si="121"/>
        <v>0</v>
      </c>
      <c r="G807" s="16">
        <f t="shared" si="121"/>
        <v>0</v>
      </c>
    </row>
    <row r="808" spans="1:7" ht="22.5">
      <c r="A808" s="53" t="s">
        <v>250</v>
      </c>
      <c r="B808" s="10" t="s">
        <v>280</v>
      </c>
      <c r="C808" s="27" t="s">
        <v>315</v>
      </c>
      <c r="D808" s="45" t="s">
        <v>0</v>
      </c>
      <c r="E808" s="16">
        <f t="shared" si="121"/>
        <v>1043.588</v>
      </c>
      <c r="F808" s="16">
        <f t="shared" si="121"/>
        <v>0</v>
      </c>
      <c r="G808" s="16">
        <f t="shared" si="121"/>
        <v>0</v>
      </c>
    </row>
    <row r="809" spans="1:7" ht="22.5">
      <c r="A809" s="53" t="s">
        <v>250</v>
      </c>
      <c r="B809" s="10" t="s">
        <v>280</v>
      </c>
      <c r="C809" s="27" t="s">
        <v>249</v>
      </c>
      <c r="D809" s="45" t="s">
        <v>615</v>
      </c>
      <c r="E809" s="16">
        <f>'Прил.№4'!F321</f>
        <v>1043.588</v>
      </c>
      <c r="F809" s="16">
        <f>'Прил.№4'!G321</f>
        <v>0</v>
      </c>
      <c r="G809" s="16">
        <f>'Прил.№4'!H321</f>
        <v>0</v>
      </c>
    </row>
    <row r="810" spans="1:7" ht="33.75">
      <c r="A810" s="53" t="s">
        <v>250</v>
      </c>
      <c r="B810" s="10" t="s">
        <v>283</v>
      </c>
      <c r="C810" s="27"/>
      <c r="D810" s="45" t="s">
        <v>284</v>
      </c>
      <c r="E810" s="16">
        <f aca="true" t="shared" si="122" ref="E810:G811">E811</f>
        <v>25</v>
      </c>
      <c r="F810" s="16">
        <f t="shared" si="122"/>
        <v>0</v>
      </c>
      <c r="G810" s="16">
        <f t="shared" si="122"/>
        <v>0</v>
      </c>
    </row>
    <row r="811" spans="1:7" ht="22.5">
      <c r="A811" s="53" t="s">
        <v>250</v>
      </c>
      <c r="B811" s="10" t="s">
        <v>283</v>
      </c>
      <c r="C811" s="27" t="s">
        <v>315</v>
      </c>
      <c r="D811" s="45" t="s">
        <v>0</v>
      </c>
      <c r="E811" s="16">
        <f t="shared" si="122"/>
        <v>25</v>
      </c>
      <c r="F811" s="16">
        <f t="shared" si="122"/>
        <v>0</v>
      </c>
      <c r="G811" s="16">
        <f t="shared" si="122"/>
        <v>0</v>
      </c>
    </row>
    <row r="812" spans="1:7" ht="22.5">
      <c r="A812" s="53" t="s">
        <v>250</v>
      </c>
      <c r="B812" s="10" t="s">
        <v>283</v>
      </c>
      <c r="C812" s="27" t="s">
        <v>249</v>
      </c>
      <c r="D812" s="45" t="s">
        <v>615</v>
      </c>
      <c r="E812" s="16">
        <f>'Прил.№4'!F324</f>
        <v>25</v>
      </c>
      <c r="F812" s="16">
        <f>'Прил.№4'!G324</f>
        <v>0</v>
      </c>
      <c r="G812" s="16">
        <f>'Прил.№4'!H324</f>
        <v>0</v>
      </c>
    </row>
    <row r="813" spans="1:7" ht="12.75">
      <c r="A813" s="51" t="s">
        <v>223</v>
      </c>
      <c r="B813" s="14"/>
      <c r="C813" s="14"/>
      <c r="D813" s="28" t="s">
        <v>199</v>
      </c>
      <c r="E813" s="21">
        <f aca="true" t="shared" si="123" ref="E813:G820">E814</f>
        <v>735</v>
      </c>
      <c r="F813" s="21">
        <f t="shared" si="123"/>
        <v>770</v>
      </c>
      <c r="G813" s="21">
        <f t="shared" si="123"/>
        <v>126.3</v>
      </c>
    </row>
    <row r="814" spans="1:7" ht="22.5">
      <c r="A814" s="51" t="s">
        <v>224</v>
      </c>
      <c r="B814" s="14"/>
      <c r="C814" s="14"/>
      <c r="D814" s="28" t="str">
        <f>'Прил.№4'!E863</f>
        <v>Обслуживание государственного внутреннего и муниципального долга</v>
      </c>
      <c r="E814" s="21">
        <f t="shared" si="123"/>
        <v>735</v>
      </c>
      <c r="F814" s="21">
        <f t="shared" si="123"/>
        <v>770</v>
      </c>
      <c r="G814" s="21">
        <f t="shared" si="123"/>
        <v>126.3</v>
      </c>
    </row>
    <row r="815" spans="1:7" ht="22.5">
      <c r="A815" s="51" t="s">
        <v>224</v>
      </c>
      <c r="B815" s="10" t="s">
        <v>345</v>
      </c>
      <c r="C815" s="7"/>
      <c r="D815" s="46" t="s">
        <v>346</v>
      </c>
      <c r="E815" s="21">
        <f t="shared" si="123"/>
        <v>735</v>
      </c>
      <c r="F815" s="21">
        <f t="shared" si="123"/>
        <v>770</v>
      </c>
      <c r="G815" s="21">
        <f t="shared" si="123"/>
        <v>126.3</v>
      </c>
    </row>
    <row r="816" spans="1:7" ht="22.5">
      <c r="A816" s="51" t="s">
        <v>224</v>
      </c>
      <c r="B816" s="10" t="s">
        <v>129</v>
      </c>
      <c r="C816" s="14"/>
      <c r="D816" s="59" t="s">
        <v>70</v>
      </c>
      <c r="E816" s="21">
        <f t="shared" si="123"/>
        <v>735</v>
      </c>
      <c r="F816" s="21">
        <f t="shared" si="123"/>
        <v>770</v>
      </c>
      <c r="G816" s="21">
        <f t="shared" si="123"/>
        <v>126.3</v>
      </c>
    </row>
    <row r="817" spans="1:7" ht="12.75">
      <c r="A817" s="51" t="s">
        <v>224</v>
      </c>
      <c r="B817" s="10" t="s">
        <v>130</v>
      </c>
      <c r="C817" s="14"/>
      <c r="D817" s="46" t="s">
        <v>372</v>
      </c>
      <c r="E817" s="21">
        <f t="shared" si="123"/>
        <v>735</v>
      </c>
      <c r="F817" s="21">
        <f t="shared" si="123"/>
        <v>770</v>
      </c>
      <c r="G817" s="21">
        <f t="shared" si="123"/>
        <v>126.3</v>
      </c>
    </row>
    <row r="818" spans="1:7" ht="22.5">
      <c r="A818" s="51" t="s">
        <v>224</v>
      </c>
      <c r="B818" s="10" t="s">
        <v>559</v>
      </c>
      <c r="C818" s="14"/>
      <c r="D818" s="46" t="s">
        <v>565</v>
      </c>
      <c r="E818" s="16">
        <f>E820</f>
        <v>735</v>
      </c>
      <c r="F818" s="16">
        <f>F820</f>
        <v>770</v>
      </c>
      <c r="G818" s="16">
        <f>G820</f>
        <v>126.3</v>
      </c>
    </row>
    <row r="819" spans="1:7" ht="22.5">
      <c r="A819" s="51" t="s">
        <v>224</v>
      </c>
      <c r="B819" s="10" t="s">
        <v>567</v>
      </c>
      <c r="C819" s="14"/>
      <c r="D819" s="46" t="s">
        <v>566</v>
      </c>
      <c r="E819" s="16">
        <f>E820</f>
        <v>735</v>
      </c>
      <c r="F819" s="16">
        <f>F820</f>
        <v>770</v>
      </c>
      <c r="G819" s="16">
        <f>G820</f>
        <v>126.3</v>
      </c>
    </row>
    <row r="820" spans="1:7" ht="12.75">
      <c r="A820" s="53" t="s">
        <v>224</v>
      </c>
      <c r="B820" s="10" t="s">
        <v>567</v>
      </c>
      <c r="C820" s="7">
        <v>700</v>
      </c>
      <c r="D820" s="46" t="s">
        <v>620</v>
      </c>
      <c r="E820" s="16">
        <f t="shared" si="123"/>
        <v>735</v>
      </c>
      <c r="F820" s="16">
        <f t="shared" si="123"/>
        <v>770</v>
      </c>
      <c r="G820" s="16">
        <f t="shared" si="123"/>
        <v>126.3</v>
      </c>
    </row>
    <row r="821" spans="1:7" ht="12.75">
      <c r="A821" s="53" t="s">
        <v>224</v>
      </c>
      <c r="B821" s="10" t="s">
        <v>567</v>
      </c>
      <c r="C821" s="10" t="s">
        <v>260</v>
      </c>
      <c r="D821" s="46" t="s">
        <v>261</v>
      </c>
      <c r="E821" s="16">
        <f>'Прил.№4'!F870</f>
        <v>735</v>
      </c>
      <c r="F821" s="16">
        <f>'Прил.№4'!G870</f>
        <v>770</v>
      </c>
      <c r="G821" s="16">
        <f>'Прил.№4'!H870</f>
        <v>126.3</v>
      </c>
    </row>
    <row r="822" spans="1:7" ht="22.5">
      <c r="A822" s="52">
        <v>1400</v>
      </c>
      <c r="B822" s="14"/>
      <c r="C822" s="14"/>
      <c r="D822" s="28" t="str">
        <f>'Прил.№4'!E871</f>
        <v>Межбюджетные трансферты бюджетам субъектов Российской Федерации и муниципальных образований общего характера</v>
      </c>
      <c r="E822" s="21">
        <f>E823</f>
        <v>1923.576</v>
      </c>
      <c r="F822" s="21">
        <f>F823</f>
        <v>0</v>
      </c>
      <c r="G822" s="21">
        <f>G823</f>
        <v>0</v>
      </c>
    </row>
    <row r="823" spans="1:7" s="5" customFormat="1" ht="12.75">
      <c r="A823" s="96">
        <v>1403</v>
      </c>
      <c r="B823" s="10"/>
      <c r="C823" s="30"/>
      <c r="D823" s="44" t="s">
        <v>304</v>
      </c>
      <c r="E823" s="17">
        <f aca="true" t="shared" si="124" ref="E823:G829">E824</f>
        <v>1923.576</v>
      </c>
      <c r="F823" s="17">
        <f t="shared" si="124"/>
        <v>0</v>
      </c>
      <c r="G823" s="17">
        <f t="shared" si="124"/>
        <v>0</v>
      </c>
    </row>
    <row r="824" spans="1:7" ht="22.5">
      <c r="A824" s="164">
        <v>1403</v>
      </c>
      <c r="B824" s="10" t="s">
        <v>345</v>
      </c>
      <c r="C824" s="29"/>
      <c r="D824" s="46" t="s">
        <v>346</v>
      </c>
      <c r="E824" s="17">
        <f t="shared" si="124"/>
        <v>1923.576</v>
      </c>
      <c r="F824" s="17">
        <f t="shared" si="124"/>
        <v>0</v>
      </c>
      <c r="G824" s="17">
        <f t="shared" si="124"/>
        <v>0</v>
      </c>
    </row>
    <row r="825" spans="1:7" ht="22.5">
      <c r="A825" s="164">
        <v>1403</v>
      </c>
      <c r="B825" s="10" t="s">
        <v>131</v>
      </c>
      <c r="C825" s="29"/>
      <c r="D825" s="59" t="s">
        <v>47</v>
      </c>
      <c r="E825" s="17">
        <f t="shared" si="124"/>
        <v>1923.576</v>
      </c>
      <c r="F825" s="17">
        <f t="shared" si="124"/>
        <v>0</v>
      </c>
      <c r="G825" s="17">
        <f t="shared" si="124"/>
        <v>0</v>
      </c>
    </row>
    <row r="826" spans="1:7" ht="21.75" customHeight="1">
      <c r="A826" s="164">
        <v>1403</v>
      </c>
      <c r="B826" s="10" t="s">
        <v>675</v>
      </c>
      <c r="C826" s="29"/>
      <c r="D826" s="46" t="s">
        <v>676</v>
      </c>
      <c r="E826" s="17">
        <f>E827+E831</f>
        <v>1923.576</v>
      </c>
      <c r="F826" s="17">
        <f>F827+F831</f>
        <v>0</v>
      </c>
      <c r="G826" s="17">
        <f>G827+G831</f>
        <v>0</v>
      </c>
    </row>
    <row r="827" spans="1:7" ht="22.5" hidden="1">
      <c r="A827" s="164">
        <v>1403</v>
      </c>
      <c r="B827" s="10" t="s">
        <v>675</v>
      </c>
      <c r="C827" s="29"/>
      <c r="D827" s="46" t="s">
        <v>568</v>
      </c>
      <c r="E827" s="17">
        <f>E828</f>
        <v>1649.4</v>
      </c>
      <c r="F827" s="17">
        <f t="shared" si="124"/>
        <v>0</v>
      </c>
      <c r="G827" s="17">
        <f t="shared" si="124"/>
        <v>0</v>
      </c>
    </row>
    <row r="828" spans="1:7" ht="22.5">
      <c r="A828" s="164">
        <v>1403</v>
      </c>
      <c r="B828" s="10" t="s">
        <v>307</v>
      </c>
      <c r="C828" s="29"/>
      <c r="D828" s="46" t="s">
        <v>234</v>
      </c>
      <c r="E828" s="17">
        <f t="shared" si="124"/>
        <v>1649.4</v>
      </c>
      <c r="F828" s="17">
        <f t="shared" si="124"/>
        <v>0</v>
      </c>
      <c r="G828" s="17">
        <f t="shared" si="124"/>
        <v>0</v>
      </c>
    </row>
    <row r="829" spans="1:7" ht="12.75">
      <c r="A829" s="164">
        <v>1403</v>
      </c>
      <c r="B829" s="10" t="s">
        <v>307</v>
      </c>
      <c r="C829" s="29" t="s">
        <v>132</v>
      </c>
      <c r="D829" s="46" t="s">
        <v>133</v>
      </c>
      <c r="E829" s="17">
        <f t="shared" si="124"/>
        <v>1649.4</v>
      </c>
      <c r="F829" s="17">
        <f t="shared" si="124"/>
        <v>0</v>
      </c>
      <c r="G829" s="17">
        <f t="shared" si="124"/>
        <v>0</v>
      </c>
    </row>
    <row r="830" spans="1:7" ht="12.75">
      <c r="A830" s="164">
        <v>1403</v>
      </c>
      <c r="B830" s="10" t="s">
        <v>307</v>
      </c>
      <c r="C830" s="29" t="s">
        <v>305</v>
      </c>
      <c r="D830" s="46" t="s">
        <v>306</v>
      </c>
      <c r="E830" s="17">
        <f>'Прил.№4'!F879</f>
        <v>1649.4</v>
      </c>
      <c r="F830" s="17">
        <f>'Прил.№4'!G879</f>
        <v>0</v>
      </c>
      <c r="G830" s="17">
        <f>'Прил.№4'!H879</f>
        <v>0</v>
      </c>
    </row>
    <row r="831" spans="1:7" ht="12.75">
      <c r="A831" s="167">
        <v>1403</v>
      </c>
      <c r="B831" s="168" t="s">
        <v>369</v>
      </c>
      <c r="C831" s="29"/>
      <c r="D831" s="46" t="s">
        <v>203</v>
      </c>
      <c r="E831" s="17">
        <f aca="true" t="shared" si="125" ref="E831:G832">E832</f>
        <v>274.176</v>
      </c>
      <c r="F831" s="17">
        <f t="shared" si="125"/>
        <v>0</v>
      </c>
      <c r="G831" s="17">
        <f t="shared" si="125"/>
        <v>0</v>
      </c>
    </row>
    <row r="832" spans="1:7" ht="12.75">
      <c r="A832" s="167">
        <v>1403</v>
      </c>
      <c r="B832" s="168" t="s">
        <v>369</v>
      </c>
      <c r="C832" s="29" t="s">
        <v>132</v>
      </c>
      <c r="D832" s="46" t="s">
        <v>133</v>
      </c>
      <c r="E832" s="17">
        <f t="shared" si="125"/>
        <v>274.176</v>
      </c>
      <c r="F832" s="17">
        <f t="shared" si="125"/>
        <v>0</v>
      </c>
      <c r="G832" s="17">
        <f t="shared" si="125"/>
        <v>0</v>
      </c>
    </row>
    <row r="833" spans="1:7" ht="12.75">
      <c r="A833" s="167">
        <v>1403</v>
      </c>
      <c r="B833" s="168" t="s">
        <v>369</v>
      </c>
      <c r="C833" s="29" t="s">
        <v>305</v>
      </c>
      <c r="D833" s="46" t="s">
        <v>306</v>
      </c>
      <c r="E833" s="17">
        <f>'Прил.№4'!F882</f>
        <v>274.176</v>
      </c>
      <c r="F833" s="101">
        <v>0</v>
      </c>
      <c r="G833" s="101">
        <v>0</v>
      </c>
    </row>
    <row r="834" spans="1:5" ht="12.75">
      <c r="A834" s="55"/>
      <c r="B834" s="35"/>
      <c r="C834" s="35"/>
      <c r="D834" s="36"/>
      <c r="E834" s="13"/>
    </row>
  </sheetData>
  <sheetProtection/>
  <mergeCells count="9">
    <mergeCell ref="F1:G4"/>
    <mergeCell ref="A9:A11"/>
    <mergeCell ref="B9:B11"/>
    <mergeCell ref="C9:C11"/>
    <mergeCell ref="E10:E11"/>
    <mergeCell ref="E9:G9"/>
    <mergeCell ref="F10:G10"/>
    <mergeCell ref="D9:D11"/>
    <mergeCell ref="A7:G8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76" r:id="rId1"/>
  <rowBreaks count="199" manualBreakCount="199">
    <brk id="43" max="6" man="1"/>
    <brk id="44" max="6" man="1"/>
    <brk id="84" max="6" man="1"/>
    <brk id="85" max="6" man="1"/>
    <brk id="86" max="6" man="1"/>
    <brk id="129" max="6" man="1"/>
    <brk id="130" max="6" man="1"/>
    <brk id="132" max="6" man="1"/>
    <brk id="135" max="6" man="1"/>
    <brk id="159" max="6" man="1"/>
    <brk id="189" max="6" man="1"/>
    <brk id="190" max="6" man="1"/>
    <brk id="191" max="6" man="1"/>
    <brk id="192" max="6" man="1"/>
    <brk id="193" max="6" man="1"/>
    <brk id="194" max="6" man="1"/>
    <brk id="201" max="6" man="1"/>
    <brk id="233" max="6" man="1"/>
    <brk id="236" max="6" man="1"/>
    <brk id="237" max="6" man="1"/>
    <brk id="238" max="6" man="1"/>
    <brk id="239" max="6" man="1"/>
    <brk id="240" max="6" man="1"/>
    <brk id="242" max="6" man="1"/>
    <brk id="262" max="6" man="1"/>
    <brk id="263" max="6" man="1"/>
    <brk id="265" max="6" man="1"/>
    <brk id="290" max="6" man="1"/>
    <brk id="291" max="6" man="1"/>
    <brk id="293" max="6" man="1"/>
    <brk id="294" max="6" man="1"/>
    <brk id="295" max="6" man="1"/>
    <brk id="296" max="6" man="1"/>
    <brk id="297" max="6" man="1"/>
    <brk id="307" max="6" man="1"/>
    <brk id="333" max="6" man="1"/>
    <brk id="334" max="6" man="1"/>
    <brk id="335" max="6" man="1"/>
    <brk id="336" max="6" man="1"/>
    <brk id="337" max="6" man="1"/>
    <brk id="338" max="6" man="1"/>
    <brk id="339" max="6" man="1"/>
    <brk id="341" max="6" man="1"/>
    <brk id="344" max="6" man="1"/>
    <brk id="346" max="6" man="1"/>
    <brk id="352" max="6" man="1"/>
    <brk id="354" max="6" man="1"/>
    <brk id="356" max="6" man="1"/>
    <brk id="368" max="6" man="1"/>
    <brk id="392" max="6" man="1"/>
    <brk id="394" max="6" man="1"/>
    <brk id="397" max="6" man="1"/>
    <brk id="398" max="6" man="1"/>
    <brk id="399" max="6" man="1"/>
    <brk id="400" max="6" man="1"/>
    <brk id="403" max="6" man="1"/>
    <brk id="404" max="6" man="1"/>
    <brk id="409" max="6" man="1"/>
    <brk id="413" max="6" man="1"/>
    <brk id="429" max="6" man="1"/>
    <brk id="442" max="6" man="1"/>
    <brk id="443" max="6" man="1"/>
    <brk id="444" max="6" man="1"/>
    <brk id="445" max="6" man="1"/>
    <brk id="446" max="6" man="1"/>
    <brk id="447" max="6" man="1"/>
    <brk id="448" max="6" man="1"/>
    <brk id="449" max="6" man="1"/>
    <brk id="450" max="6" man="1"/>
    <brk id="456" max="6" man="1"/>
    <brk id="458" max="6" man="1"/>
    <brk id="459" max="6" man="1"/>
    <brk id="461" max="6" man="1"/>
    <brk id="465" max="6" man="1"/>
    <brk id="467" max="6" man="1"/>
    <brk id="468" max="6" man="1"/>
    <brk id="469" max="6" man="1"/>
    <brk id="470" max="6" man="1"/>
    <brk id="471" max="6" man="1"/>
    <brk id="477" max="6" man="1"/>
    <brk id="478" max="6" man="1"/>
    <brk id="499" max="6" man="1"/>
    <brk id="500" max="6" man="1"/>
    <brk id="501" max="6" man="1"/>
    <brk id="502" max="6" man="1"/>
    <brk id="503" max="6" man="1"/>
    <brk id="504" max="6" man="1"/>
    <brk id="505" max="6" man="1"/>
    <brk id="508" max="6" man="1"/>
    <brk id="512" max="6" man="1"/>
    <brk id="513" max="6" man="1"/>
    <brk id="514" max="6" man="1"/>
    <brk id="541" max="6" man="1"/>
    <brk id="542" max="6" man="1"/>
    <brk id="543" max="6" man="1"/>
    <brk id="544" max="6" man="1"/>
    <brk id="545" max="6" man="1"/>
    <brk id="546" max="6" man="1"/>
    <brk id="548" max="6" man="1"/>
    <brk id="549" max="6" man="1"/>
    <brk id="550" max="6" man="1"/>
    <brk id="556" max="6" man="1"/>
    <brk id="557" max="6" man="1"/>
    <brk id="558" max="6" man="1"/>
    <brk id="584" max="6" man="1"/>
    <brk id="585" max="6" man="1"/>
    <brk id="586" max="6" man="1"/>
    <brk id="587" max="6" man="1"/>
    <brk id="588" max="6" man="1"/>
    <brk id="589" max="6" man="1"/>
    <brk id="590" max="6" man="1"/>
    <brk id="591" max="6" man="1"/>
    <brk id="605" max="6" man="1"/>
    <brk id="606" max="6" man="1"/>
    <brk id="616" max="6" man="1"/>
    <brk id="633" max="6" man="1"/>
    <brk id="634" max="6" man="1"/>
    <brk id="635" max="6" man="1"/>
    <brk id="637" max="6" man="1"/>
    <brk id="644" max="6" man="1"/>
    <brk id="646" max="6" man="1"/>
    <brk id="647" max="6" man="1"/>
    <brk id="649" max="6" man="1"/>
    <brk id="650" max="6" man="1"/>
    <brk id="651" max="6" man="1"/>
    <brk id="657" max="6" man="1"/>
    <brk id="662" max="6" man="1"/>
    <brk id="663" max="6" man="1"/>
    <brk id="683" max="6" man="1"/>
    <brk id="687" max="6" man="1"/>
    <brk id="690" max="6" man="1"/>
    <brk id="691" max="6" man="1"/>
    <brk id="695" max="6" man="1"/>
    <brk id="696" max="6" man="1"/>
    <brk id="698" max="6" man="1"/>
    <brk id="699" max="6" man="1"/>
    <brk id="700" max="6" man="1"/>
    <brk id="701" max="6" man="1"/>
    <brk id="724" max="6" man="1"/>
    <brk id="727" max="6" man="1"/>
    <brk id="732" max="6" man="1"/>
    <brk id="735" max="6" man="1"/>
    <brk id="737" max="6" man="1"/>
    <brk id="738" max="6" man="1"/>
    <brk id="739" max="6" man="1"/>
    <brk id="740" max="6" man="1"/>
    <brk id="741" max="6" man="1"/>
    <brk id="742" max="6" man="1"/>
    <brk id="750" max="6" man="1"/>
    <brk id="751" max="6" man="1"/>
    <brk id="760" max="6" man="1"/>
    <brk id="761" max="6" man="1"/>
    <brk id="763" max="6" man="1"/>
    <brk id="767" max="6" man="1"/>
    <brk id="784" max="6" man="1"/>
    <brk id="785" max="6" man="1"/>
    <brk id="786" max="6" man="1"/>
    <brk id="787" max="6" man="1"/>
    <brk id="788" max="6" man="1"/>
    <brk id="789" max="6" man="1"/>
    <brk id="790" max="6" man="1"/>
    <brk id="791" max="6" man="1"/>
    <brk id="801" max="6" man="1"/>
    <brk id="802" max="6" man="1"/>
    <brk id="818" max="6" man="1"/>
    <brk id="819" max="6" man="1"/>
    <brk id="829" max="6" man="1"/>
    <brk id="830" max="4" man="1"/>
    <brk id="834" max="4" man="1"/>
    <brk id="836" max="4" man="1"/>
    <brk id="837" max="4" man="1"/>
    <brk id="838" max="4" man="1"/>
    <brk id="839" max="4" man="1"/>
    <brk id="840" max="4" man="1"/>
    <brk id="842" max="4" man="1"/>
    <brk id="843" max="4" man="1"/>
    <brk id="844" max="4" man="1"/>
    <brk id="852" max="4" man="1"/>
    <brk id="857" max="4" man="1"/>
    <brk id="859" max="4" man="1"/>
    <brk id="860" max="4" man="1"/>
    <brk id="873" max="4" man="1"/>
    <brk id="876" max="4" man="1"/>
    <brk id="877" max="4" man="1"/>
    <brk id="884" max="4" man="1"/>
    <brk id="885" max="4" man="1"/>
    <brk id="892" max="4" man="1"/>
    <brk id="895" max="4" man="1"/>
    <brk id="899" max="4" man="1"/>
    <brk id="900" max="4" man="1"/>
    <brk id="911" max="4" man="1"/>
    <brk id="914" max="4" man="1"/>
    <brk id="915" max="4" man="1"/>
    <brk id="917" max="4" man="1"/>
    <brk id="922" max="4" man="1"/>
    <brk id="924" max="4" man="1"/>
    <brk id="930" max="4" man="1"/>
    <brk id="940" max="4" man="1"/>
    <brk id="9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120" zoomScaleNormal="120" zoomScaleSheetLayoutView="120" zoomScalePageLayoutView="0" workbookViewId="0" topLeftCell="A1">
      <selection activeCell="F1" sqref="F1:G4"/>
    </sheetView>
  </sheetViews>
  <sheetFormatPr defaultColWidth="9.00390625" defaultRowHeight="12.75"/>
  <cols>
    <col min="1" max="1" width="5.125" style="114" customWidth="1"/>
    <col min="2" max="2" width="5.125" style="115" customWidth="1"/>
    <col min="3" max="3" width="5.625" style="0" customWidth="1"/>
    <col min="4" max="4" width="56.375" style="4" customWidth="1"/>
    <col min="5" max="5" width="15.375" style="113" customWidth="1"/>
    <col min="6" max="6" width="14.125" style="11" customWidth="1"/>
    <col min="7" max="7" width="13.875" style="0" customWidth="1"/>
    <col min="8" max="16384" width="9.125" style="9" customWidth="1"/>
  </cols>
  <sheetData>
    <row r="1" spans="3:7" ht="22.5" customHeight="1">
      <c r="C1" s="3"/>
      <c r="D1" s="98"/>
      <c r="E1" s="98"/>
      <c r="F1" s="185" t="s">
        <v>76</v>
      </c>
      <c r="G1" s="185"/>
    </row>
    <row r="2" spans="3:10" ht="29.25" customHeight="1">
      <c r="C2" s="23"/>
      <c r="D2" s="97"/>
      <c r="E2" s="4"/>
      <c r="F2" s="185"/>
      <c r="G2" s="185"/>
      <c r="H2" s="171"/>
      <c r="I2" s="171"/>
      <c r="J2" s="171"/>
    </row>
    <row r="3" spans="3:10" ht="26.25" customHeight="1">
      <c r="C3" s="23"/>
      <c r="D3" s="97"/>
      <c r="E3" s="97"/>
      <c r="F3" s="185"/>
      <c r="G3" s="185"/>
      <c r="H3" s="172"/>
      <c r="I3" s="172"/>
      <c r="J3" s="172"/>
    </row>
    <row r="4" spans="3:10" ht="40.5" customHeight="1">
      <c r="C4" s="23"/>
      <c r="D4" s="97"/>
      <c r="E4" s="97"/>
      <c r="F4" s="185"/>
      <c r="G4" s="185"/>
      <c r="H4" s="172"/>
      <c r="I4" s="172"/>
      <c r="J4" s="172"/>
    </row>
    <row r="5" spans="1:10" ht="12.75">
      <c r="A5" s="206" t="s">
        <v>48</v>
      </c>
      <c r="B5" s="207"/>
      <c r="C5" s="207"/>
      <c r="D5" s="207"/>
      <c r="E5" s="207"/>
      <c r="F5" s="207"/>
      <c r="G5" s="207"/>
      <c r="H5" s="172"/>
      <c r="I5" s="172"/>
      <c r="J5" s="172"/>
    </row>
    <row r="6" spans="1:10" ht="21" customHeight="1">
      <c r="A6" s="203"/>
      <c r="B6" s="203"/>
      <c r="C6" s="203"/>
      <c r="D6" s="203"/>
      <c r="E6" s="203"/>
      <c r="F6" s="203"/>
      <c r="G6" s="203"/>
      <c r="H6" s="172"/>
      <c r="I6" s="172"/>
      <c r="J6" s="172"/>
    </row>
    <row r="7" spans="3:10" ht="12.75">
      <c r="C7" s="128"/>
      <c r="D7" s="128"/>
      <c r="E7" s="128"/>
      <c r="F7" s="2"/>
      <c r="G7" s="2"/>
      <c r="H7" s="172"/>
      <c r="I7" s="172"/>
      <c r="J7" s="172"/>
    </row>
    <row r="8" spans="1:7" ht="12.75">
      <c r="A8" s="208" t="s">
        <v>103</v>
      </c>
      <c r="B8" s="179" t="s">
        <v>104</v>
      </c>
      <c r="C8" s="197" t="s">
        <v>140</v>
      </c>
      <c r="D8" s="209" t="s">
        <v>144</v>
      </c>
      <c r="E8" s="201" t="s">
        <v>145</v>
      </c>
      <c r="F8" s="178"/>
      <c r="G8" s="178"/>
    </row>
    <row r="9" spans="1:7" ht="12.75">
      <c r="A9" s="208"/>
      <c r="B9" s="179"/>
      <c r="C9" s="198"/>
      <c r="D9" s="210"/>
      <c r="E9" s="195" t="s">
        <v>360</v>
      </c>
      <c r="F9" s="179" t="s">
        <v>359</v>
      </c>
      <c r="G9" s="179"/>
    </row>
    <row r="10" spans="1:7" ht="12.75">
      <c r="A10" s="208"/>
      <c r="B10" s="179"/>
      <c r="C10" s="198"/>
      <c r="D10" s="210"/>
      <c r="E10" s="211"/>
      <c r="F10" s="106" t="s">
        <v>361</v>
      </c>
      <c r="G10" s="100" t="s">
        <v>362</v>
      </c>
    </row>
    <row r="11" spans="1:7" s="155" customFormat="1" ht="12.75">
      <c r="A11" s="124"/>
      <c r="B11" s="125"/>
      <c r="C11" s="126"/>
      <c r="D11" s="117" t="s">
        <v>202</v>
      </c>
      <c r="E11" s="104">
        <f>E12+E20+E28+E34+E39+E44+E53+E62+E67+E72+E83+E97</f>
        <v>333746.813</v>
      </c>
      <c r="F11" s="104">
        <f>F12+F20+F28+F34+F39+F44+F53+F62+F67+F72+F83+F97</f>
        <v>252568.5</v>
      </c>
      <c r="G11" s="104">
        <f>G12+G20+G28+G34+G39+G44+G53+G62+G67+G72+G83+G97</f>
        <v>243141.59999999998</v>
      </c>
    </row>
    <row r="12" spans="1:7" s="155" customFormat="1" ht="22.5">
      <c r="A12" s="152" t="s">
        <v>105</v>
      </c>
      <c r="B12" s="153"/>
      <c r="C12" s="26"/>
      <c r="D12" s="154" t="s">
        <v>327</v>
      </c>
      <c r="E12" s="42">
        <f>E13+E15+E17</f>
        <v>33061.373999999996</v>
      </c>
      <c r="F12" s="42">
        <f>F13+F15+F17</f>
        <v>32229.899999999998</v>
      </c>
      <c r="G12" s="42">
        <f>G13+G15+G17</f>
        <v>29113.199999999997</v>
      </c>
    </row>
    <row r="13" spans="1:7" ht="33.75">
      <c r="A13" s="127" t="s">
        <v>105</v>
      </c>
      <c r="B13" s="116">
        <v>1</v>
      </c>
      <c r="C13" s="10"/>
      <c r="D13" s="118" t="s">
        <v>22</v>
      </c>
      <c r="E13" s="7">
        <f>E14</f>
        <v>6384.611000000001</v>
      </c>
      <c r="F13" s="7">
        <f>F14</f>
        <v>5152</v>
      </c>
      <c r="G13" s="7">
        <f>G14</f>
        <v>5152</v>
      </c>
    </row>
    <row r="14" spans="1:7" ht="12.75">
      <c r="A14" s="127" t="s">
        <v>105</v>
      </c>
      <c r="B14" s="116">
        <v>1</v>
      </c>
      <c r="C14" s="10" t="s">
        <v>147</v>
      </c>
      <c r="D14" s="46" t="s">
        <v>201</v>
      </c>
      <c r="E14" s="7">
        <f>'Прил.№4'!F92+'Прил.№4'!F226+'Прил.№4'!F236+'Прил.№4'!F343</f>
        <v>6384.611000000001</v>
      </c>
      <c r="F14" s="7">
        <f>'Прил.№4'!G92+'Прил.№4'!G226+'Прил.№4'!G236+'Прил.№4'!G343</f>
        <v>5152</v>
      </c>
      <c r="G14" s="7">
        <f>'Прил.№4'!H92+'Прил.№4'!H226+'Прил.№4'!H236+'Прил.№4'!H343</f>
        <v>5152</v>
      </c>
    </row>
    <row r="15" spans="1:7" ht="22.5">
      <c r="A15" s="127" t="s">
        <v>105</v>
      </c>
      <c r="B15" s="116">
        <v>3</v>
      </c>
      <c r="C15" s="10"/>
      <c r="D15" s="118" t="s">
        <v>36</v>
      </c>
      <c r="E15" s="6">
        <f>E16</f>
        <v>1868.588</v>
      </c>
      <c r="F15" s="6">
        <v>1000</v>
      </c>
      <c r="G15" s="6">
        <v>1000</v>
      </c>
    </row>
    <row r="16" spans="1:7" ht="12.75">
      <c r="A16" s="127" t="s">
        <v>105</v>
      </c>
      <c r="B16" s="116">
        <v>3</v>
      </c>
      <c r="C16" s="10" t="s">
        <v>147</v>
      </c>
      <c r="D16" s="46" t="s">
        <v>201</v>
      </c>
      <c r="E16" s="6">
        <f>'Прил.№4'!F312</f>
        <v>1868.588</v>
      </c>
      <c r="F16" s="6">
        <f>'Прил.№4'!G312</f>
        <v>1000</v>
      </c>
      <c r="G16" s="6">
        <f>'Прил.№4'!H312</f>
        <v>1000</v>
      </c>
    </row>
    <row r="17" spans="1:7" ht="12.75">
      <c r="A17" s="127" t="s">
        <v>105</v>
      </c>
      <c r="B17" s="116">
        <v>9</v>
      </c>
      <c r="C17" s="10"/>
      <c r="D17" s="119" t="s">
        <v>355</v>
      </c>
      <c r="E17" s="6">
        <f>E18+E19</f>
        <v>24808.174999999992</v>
      </c>
      <c r="F17" s="6">
        <f>F18+F19</f>
        <v>26077.899999999998</v>
      </c>
      <c r="G17" s="6">
        <f>G18+G19</f>
        <v>22961.199999999997</v>
      </c>
    </row>
    <row r="18" spans="1:7" ht="12.75">
      <c r="A18" s="127" t="s">
        <v>105</v>
      </c>
      <c r="B18" s="116">
        <v>9</v>
      </c>
      <c r="C18" s="10" t="s">
        <v>147</v>
      </c>
      <c r="D18" s="46" t="s">
        <v>201</v>
      </c>
      <c r="E18" s="6">
        <f>'Прил.№4'!F41+'Прил.№4'!F78+'Прил.№4'!F99+'Прил.№4'!F145</f>
        <v>20670.374999999993</v>
      </c>
      <c r="F18" s="6">
        <f>'Прил.№4'!G41+'Прил.№4'!G78+'Прил.№4'!G99+'Прил.№4'!G145</f>
        <v>21714.899999999998</v>
      </c>
      <c r="G18" s="6">
        <f>'Прил.№4'!H41+'Прил.№4'!H78+'Прил.№4'!H99+'Прил.№4'!H145</f>
        <v>18689.699999999997</v>
      </c>
    </row>
    <row r="19" spans="1:7" ht="22.5">
      <c r="A19" s="127" t="s">
        <v>105</v>
      </c>
      <c r="B19" s="116">
        <v>9</v>
      </c>
      <c r="C19" s="10" t="s">
        <v>211</v>
      </c>
      <c r="D19" s="45" t="s">
        <v>262</v>
      </c>
      <c r="E19" s="6">
        <f>'Прил.№4'!F329</f>
        <v>4137.799999999999</v>
      </c>
      <c r="F19" s="6">
        <f>'Прил.№4'!G329</f>
        <v>4363</v>
      </c>
      <c r="G19" s="6">
        <f>'Прил.№4'!H329</f>
        <v>4271.5</v>
      </c>
    </row>
    <row r="20" spans="1:7" s="155" customFormat="1" ht="22.5">
      <c r="A20" s="152" t="s">
        <v>107</v>
      </c>
      <c r="B20" s="153"/>
      <c r="C20" s="26"/>
      <c r="D20" s="154" t="s">
        <v>66</v>
      </c>
      <c r="E20" s="14">
        <f>E21+E24+E26</f>
        <v>1312</v>
      </c>
      <c r="F20" s="14">
        <f>F21+F24+F26</f>
        <v>1370</v>
      </c>
      <c r="G20" s="14">
        <f>G21+G24+G26</f>
        <v>1320</v>
      </c>
    </row>
    <row r="21" spans="1:7" ht="22.5">
      <c r="A21" s="127" t="s">
        <v>107</v>
      </c>
      <c r="B21" s="116">
        <v>1</v>
      </c>
      <c r="C21" s="10"/>
      <c r="D21" s="119" t="s">
        <v>87</v>
      </c>
      <c r="E21" s="7">
        <f>E22+E23</f>
        <v>1178</v>
      </c>
      <c r="F21" s="7">
        <f>F22+F23</f>
        <v>1306</v>
      </c>
      <c r="G21" s="7">
        <f>G22+G23</f>
        <v>1256</v>
      </c>
    </row>
    <row r="22" spans="1:7" ht="12.75">
      <c r="A22" s="127" t="s">
        <v>107</v>
      </c>
      <c r="B22" s="116">
        <v>1</v>
      </c>
      <c r="C22" s="10" t="s">
        <v>147</v>
      </c>
      <c r="D22" s="46" t="s">
        <v>201</v>
      </c>
      <c r="E22" s="7">
        <f>'Прил.№4'!F154</f>
        <v>6</v>
      </c>
      <c r="F22" s="7">
        <f>'Прил.№4'!G154</f>
        <v>186</v>
      </c>
      <c r="G22" s="7">
        <f>'Прил.№4'!H154</f>
        <v>136</v>
      </c>
    </row>
    <row r="23" spans="1:7" ht="22.5">
      <c r="A23" s="127" t="s">
        <v>107</v>
      </c>
      <c r="B23" s="116">
        <v>1</v>
      </c>
      <c r="C23" s="10" t="s">
        <v>211</v>
      </c>
      <c r="D23" s="45" t="s">
        <v>262</v>
      </c>
      <c r="E23" s="7">
        <f>'Прил.№4'!F376</f>
        <v>1172</v>
      </c>
      <c r="F23" s="7">
        <f>'Прил.№4'!G376</f>
        <v>1120</v>
      </c>
      <c r="G23" s="7">
        <f>'Прил.№4'!H376</f>
        <v>1120</v>
      </c>
    </row>
    <row r="24" spans="1:7" ht="22.5">
      <c r="A24" s="127" t="s">
        <v>107</v>
      </c>
      <c r="B24" s="116">
        <v>4</v>
      </c>
      <c r="C24" s="10"/>
      <c r="D24" s="119" t="s">
        <v>89</v>
      </c>
      <c r="E24" s="7">
        <f>E25</f>
        <v>75</v>
      </c>
      <c r="F24" s="7">
        <v>5</v>
      </c>
      <c r="G24" s="7">
        <v>5</v>
      </c>
    </row>
    <row r="25" spans="1:7" ht="12.75">
      <c r="A25" s="127" t="s">
        <v>107</v>
      </c>
      <c r="B25" s="116">
        <v>4</v>
      </c>
      <c r="C25" s="10" t="s">
        <v>147</v>
      </c>
      <c r="D25" s="46" t="s">
        <v>201</v>
      </c>
      <c r="E25" s="7">
        <f>'Прил.№4'!F166</f>
        <v>75</v>
      </c>
      <c r="F25" s="7">
        <f>'Прил.№4'!G166</f>
        <v>5</v>
      </c>
      <c r="G25" s="7">
        <f>'Прил.№4'!H166</f>
        <v>5</v>
      </c>
    </row>
    <row r="26" spans="1:7" ht="33.75">
      <c r="A26" s="127" t="s">
        <v>107</v>
      </c>
      <c r="B26" s="116">
        <v>6</v>
      </c>
      <c r="C26" s="10"/>
      <c r="D26" s="120" t="s">
        <v>92</v>
      </c>
      <c r="E26" s="7">
        <v>59</v>
      </c>
      <c r="F26" s="7">
        <v>59</v>
      </c>
      <c r="G26" s="7">
        <v>59</v>
      </c>
    </row>
    <row r="27" spans="1:7" ht="12.75">
      <c r="A27" s="127" t="s">
        <v>107</v>
      </c>
      <c r="B27" s="116">
        <v>6</v>
      </c>
      <c r="C27" s="10" t="s">
        <v>147</v>
      </c>
      <c r="D27" s="46" t="s">
        <v>201</v>
      </c>
      <c r="E27" s="7">
        <f>'Прил.№4'!F173</f>
        <v>59</v>
      </c>
      <c r="F27" s="7">
        <f>'Прил.№4'!G173</f>
        <v>59</v>
      </c>
      <c r="G27" s="7">
        <f>'Прил.№4'!H173</f>
        <v>59</v>
      </c>
    </row>
    <row r="28" spans="1:7" s="155" customFormat="1" ht="22.5">
      <c r="A28" s="152" t="s">
        <v>112</v>
      </c>
      <c r="B28" s="153"/>
      <c r="C28" s="26"/>
      <c r="D28" s="156" t="s">
        <v>64</v>
      </c>
      <c r="E28" s="14">
        <f>E29+E31</f>
        <v>5215.121</v>
      </c>
      <c r="F28" s="14">
        <f>F29+F31</f>
        <v>75</v>
      </c>
      <c r="G28" s="14">
        <f>G29+G31</f>
        <v>75</v>
      </c>
    </row>
    <row r="29" spans="1:7" ht="12.75">
      <c r="A29" s="127" t="s">
        <v>112</v>
      </c>
      <c r="B29" s="116">
        <v>1</v>
      </c>
      <c r="C29" s="10"/>
      <c r="D29" s="121" t="s">
        <v>386</v>
      </c>
      <c r="E29" s="7">
        <f>E30</f>
        <v>0</v>
      </c>
      <c r="F29" s="7">
        <f>F30</f>
        <v>75</v>
      </c>
      <c r="G29" s="7">
        <f>G30</f>
        <v>75</v>
      </c>
    </row>
    <row r="30" spans="1:7" ht="22.5">
      <c r="A30" s="127" t="s">
        <v>112</v>
      </c>
      <c r="B30" s="116">
        <v>1</v>
      </c>
      <c r="C30" s="10" t="s">
        <v>211</v>
      </c>
      <c r="D30" s="45" t="s">
        <v>262</v>
      </c>
      <c r="E30" s="7">
        <f>'Прил.№4'!F401</f>
        <v>0</v>
      </c>
      <c r="F30" s="7">
        <f>'Прил.№4'!G401</f>
        <v>75</v>
      </c>
      <c r="G30" s="7">
        <f>'Прил.№4'!H401</f>
        <v>75</v>
      </c>
    </row>
    <row r="31" spans="1:7" ht="12.75">
      <c r="A31" s="127" t="s">
        <v>112</v>
      </c>
      <c r="B31" s="116">
        <v>2</v>
      </c>
      <c r="C31" s="10"/>
      <c r="D31" s="122" t="s">
        <v>422</v>
      </c>
      <c r="E31" s="7">
        <f>E32+E33</f>
        <v>5215.121</v>
      </c>
      <c r="F31" s="7">
        <f>F32</f>
        <v>0</v>
      </c>
      <c r="G31" s="7">
        <f>G32</f>
        <v>0</v>
      </c>
    </row>
    <row r="32" spans="1:7" ht="22.5">
      <c r="A32" s="127" t="s">
        <v>112</v>
      </c>
      <c r="B32" s="116">
        <v>2</v>
      </c>
      <c r="C32" s="10" t="s">
        <v>211</v>
      </c>
      <c r="D32" s="45" t="s">
        <v>262</v>
      </c>
      <c r="E32" s="7">
        <f>'Прил.№4'!F364</f>
        <v>5104.121</v>
      </c>
      <c r="F32" s="7">
        <f>'Прил.№4'!G364</f>
        <v>0</v>
      </c>
      <c r="G32" s="7">
        <f>'Прил.№4'!H364</f>
        <v>0</v>
      </c>
    </row>
    <row r="33" spans="1:7" ht="12.75">
      <c r="A33" s="127" t="s">
        <v>112</v>
      </c>
      <c r="B33" s="116">
        <v>2</v>
      </c>
      <c r="C33" s="10" t="s">
        <v>147</v>
      </c>
      <c r="D33" s="46" t="s">
        <v>201</v>
      </c>
      <c r="E33" s="7">
        <f>'Прил.№4'!F110</f>
        <v>111</v>
      </c>
      <c r="F33" s="7">
        <f>'Прил.№4'!G110</f>
        <v>0</v>
      </c>
      <c r="G33" s="7">
        <f>'Прил.№4'!H110</f>
        <v>0</v>
      </c>
    </row>
    <row r="34" spans="1:7" s="155" customFormat="1" ht="12" customHeight="1">
      <c r="A34" s="152" t="s">
        <v>109</v>
      </c>
      <c r="B34" s="153"/>
      <c r="C34" s="26"/>
      <c r="D34" s="157" t="s">
        <v>330</v>
      </c>
      <c r="E34" s="14">
        <f>E35+E37</f>
        <v>0</v>
      </c>
      <c r="F34" s="14">
        <f>F35+F37</f>
        <v>143.8</v>
      </c>
      <c r="G34" s="14">
        <f>G35+G37</f>
        <v>54.7</v>
      </c>
    </row>
    <row r="35" spans="1:7" ht="56.25">
      <c r="A35" s="127" t="s">
        <v>109</v>
      </c>
      <c r="B35" s="116">
        <v>2</v>
      </c>
      <c r="C35" s="10"/>
      <c r="D35" s="119" t="s">
        <v>534</v>
      </c>
      <c r="E35" s="7">
        <f>E36</f>
        <v>0</v>
      </c>
      <c r="F35" s="7">
        <f>F36</f>
        <v>0</v>
      </c>
      <c r="G35" s="7">
        <f>G36</f>
        <v>0</v>
      </c>
    </row>
    <row r="36" spans="1:7" ht="12.75">
      <c r="A36" s="127" t="s">
        <v>109</v>
      </c>
      <c r="B36" s="116">
        <v>2</v>
      </c>
      <c r="C36" s="10" t="s">
        <v>147</v>
      </c>
      <c r="D36" s="46" t="s">
        <v>201</v>
      </c>
      <c r="E36" s="7">
        <f>'Прил.№4'!F245</f>
        <v>0</v>
      </c>
      <c r="F36" s="7">
        <f>'Прил.№4'!G245</f>
        <v>0</v>
      </c>
      <c r="G36" s="7">
        <f>'Прил.№4'!H245</f>
        <v>0</v>
      </c>
    </row>
    <row r="37" spans="1:7" ht="22.5">
      <c r="A37" s="127" t="s">
        <v>109</v>
      </c>
      <c r="B37" s="116">
        <v>3</v>
      </c>
      <c r="C37" s="10"/>
      <c r="D37" s="59" t="s">
        <v>67</v>
      </c>
      <c r="E37" s="7">
        <f>E38</f>
        <v>0</v>
      </c>
      <c r="F37" s="7">
        <f>F38</f>
        <v>143.8</v>
      </c>
      <c r="G37" s="7">
        <f>G38</f>
        <v>54.7</v>
      </c>
    </row>
    <row r="38" spans="1:7" ht="22.5">
      <c r="A38" s="127" t="s">
        <v>109</v>
      </c>
      <c r="B38" s="116">
        <v>3</v>
      </c>
      <c r="C38" s="10" t="s">
        <v>211</v>
      </c>
      <c r="D38" s="45" t="s">
        <v>262</v>
      </c>
      <c r="E38" s="7">
        <f>'Прил.№4'!F393</f>
        <v>0</v>
      </c>
      <c r="F38" s="7">
        <f>'Прил.№4'!G393</f>
        <v>143.8</v>
      </c>
      <c r="G38" s="7">
        <f>'Прил.№4'!H393</f>
        <v>54.7</v>
      </c>
    </row>
    <row r="39" spans="1:7" s="155" customFormat="1" ht="22.5">
      <c r="A39" s="152" t="s">
        <v>108</v>
      </c>
      <c r="B39" s="153"/>
      <c r="C39" s="26"/>
      <c r="D39" s="157" t="s">
        <v>65</v>
      </c>
      <c r="E39" s="42">
        <f>E40+E42</f>
        <v>20235.7</v>
      </c>
      <c r="F39" s="42">
        <f>F40+F42</f>
        <v>17303.4</v>
      </c>
      <c r="G39" s="42">
        <f>G40+G42</f>
        <v>16703.5</v>
      </c>
    </row>
    <row r="40" spans="1:7" ht="33.75">
      <c r="A40" s="127" t="s">
        <v>108</v>
      </c>
      <c r="B40" s="116">
        <v>1</v>
      </c>
      <c r="C40" s="10"/>
      <c r="D40" s="118" t="s">
        <v>79</v>
      </c>
      <c r="E40" s="6">
        <f>E41</f>
        <v>17669.600000000002</v>
      </c>
      <c r="F40" s="6">
        <f>F41</f>
        <v>16057</v>
      </c>
      <c r="G40" s="6">
        <f>G41</f>
        <v>15447.1</v>
      </c>
    </row>
    <row r="41" spans="1:7" ht="12.75">
      <c r="A41" s="127" t="s">
        <v>108</v>
      </c>
      <c r="B41" s="116">
        <v>1</v>
      </c>
      <c r="C41" s="10" t="s">
        <v>147</v>
      </c>
      <c r="D41" s="46" t="s">
        <v>201</v>
      </c>
      <c r="E41" s="6">
        <f>'Прил.№4'!F200</f>
        <v>17669.600000000002</v>
      </c>
      <c r="F41" s="6">
        <f>'Прил.№4'!G200</f>
        <v>16057</v>
      </c>
      <c r="G41" s="6">
        <f>'Прил.№4'!H200</f>
        <v>15447.1</v>
      </c>
    </row>
    <row r="42" spans="1:7" ht="22.5">
      <c r="A42" s="127" t="s">
        <v>108</v>
      </c>
      <c r="B42" s="116">
        <v>2</v>
      </c>
      <c r="C42" s="10"/>
      <c r="D42" s="118" t="s">
        <v>73</v>
      </c>
      <c r="E42" s="6">
        <f>E43</f>
        <v>2566.1</v>
      </c>
      <c r="F42" s="6">
        <f>F43</f>
        <v>1246.4</v>
      </c>
      <c r="G42" s="6">
        <f>G43</f>
        <v>1256.4</v>
      </c>
    </row>
    <row r="43" spans="1:7" ht="12.75">
      <c r="A43" s="127" t="s">
        <v>108</v>
      </c>
      <c r="B43" s="116">
        <v>2</v>
      </c>
      <c r="C43" s="10" t="s">
        <v>147</v>
      </c>
      <c r="D43" s="46" t="s">
        <v>201</v>
      </c>
      <c r="E43" s="6">
        <f>'Прил.№4'!F187</f>
        <v>2566.1</v>
      </c>
      <c r="F43" s="6">
        <f>'Прил.№4'!G187</f>
        <v>1246.4</v>
      </c>
      <c r="G43" s="6">
        <f>'Прил.№4'!H187</f>
        <v>1256.4</v>
      </c>
    </row>
    <row r="44" spans="1:7" s="155" customFormat="1" ht="22.5">
      <c r="A44" s="152" t="s">
        <v>110</v>
      </c>
      <c r="B44" s="153"/>
      <c r="C44" s="26"/>
      <c r="D44" s="154" t="s">
        <v>491</v>
      </c>
      <c r="E44" s="14">
        <f>E45+E47+E49+E51</f>
        <v>1091.7240000000002</v>
      </c>
      <c r="F44" s="14">
        <f>F45+F47+F49+F51</f>
        <v>578.9</v>
      </c>
      <c r="G44" s="14">
        <f>G45+G47+G49+G51</f>
        <v>578.9</v>
      </c>
    </row>
    <row r="45" spans="1:7" ht="12.75">
      <c r="A45" s="127" t="s">
        <v>110</v>
      </c>
      <c r="B45" s="116">
        <v>1</v>
      </c>
      <c r="C45" s="10"/>
      <c r="D45" s="119" t="s">
        <v>72</v>
      </c>
      <c r="E45" s="6">
        <f>E46</f>
        <v>30</v>
      </c>
      <c r="F45" s="6">
        <f>F46</f>
        <v>30</v>
      </c>
      <c r="G45" s="6">
        <f>G46</f>
        <v>30</v>
      </c>
    </row>
    <row r="46" spans="1:7" ht="22.5">
      <c r="A46" s="127" t="s">
        <v>110</v>
      </c>
      <c r="B46" s="116">
        <v>1</v>
      </c>
      <c r="C46" s="10" t="s">
        <v>182</v>
      </c>
      <c r="D46" s="46" t="s">
        <v>232</v>
      </c>
      <c r="E46" s="6">
        <f>'Прил.№4'!F490</f>
        <v>30</v>
      </c>
      <c r="F46" s="6">
        <f>'Прил.№4'!G490</f>
        <v>30</v>
      </c>
      <c r="G46" s="6">
        <f>'Прил.№4'!H490</f>
        <v>30</v>
      </c>
    </row>
    <row r="47" spans="1:7" ht="33.75">
      <c r="A47" s="127" t="s">
        <v>110</v>
      </c>
      <c r="B47" s="116">
        <v>2</v>
      </c>
      <c r="C47" s="10"/>
      <c r="D47" s="119" t="s">
        <v>455</v>
      </c>
      <c r="E47" s="6">
        <f>E48</f>
        <v>190</v>
      </c>
      <c r="F47" s="6">
        <f>F48</f>
        <v>250</v>
      </c>
      <c r="G47" s="6">
        <f>G48</f>
        <v>250</v>
      </c>
    </row>
    <row r="48" spans="1:7" ht="22.5">
      <c r="A48" s="127" t="s">
        <v>110</v>
      </c>
      <c r="B48" s="116">
        <v>2</v>
      </c>
      <c r="C48" s="10" t="s">
        <v>182</v>
      </c>
      <c r="D48" s="46" t="s">
        <v>232</v>
      </c>
      <c r="E48" s="6">
        <f>'Прил.№4'!F501</f>
        <v>190</v>
      </c>
      <c r="F48" s="6">
        <f>'Прил.№4'!G501</f>
        <v>250</v>
      </c>
      <c r="G48" s="6">
        <f>'Прил.№4'!H501</f>
        <v>250</v>
      </c>
    </row>
    <row r="49" spans="1:7" ht="12.75">
      <c r="A49" s="127" t="s">
        <v>110</v>
      </c>
      <c r="B49" s="116">
        <v>3</v>
      </c>
      <c r="C49" s="10"/>
      <c r="D49" s="119" t="s">
        <v>71</v>
      </c>
      <c r="E49" s="6">
        <f>E50</f>
        <v>856.724</v>
      </c>
      <c r="F49" s="6">
        <f>F50</f>
        <v>268.9</v>
      </c>
      <c r="G49" s="6">
        <f>G50</f>
        <v>268.9</v>
      </c>
    </row>
    <row r="50" spans="1:7" ht="12.75">
      <c r="A50" s="127" t="s">
        <v>110</v>
      </c>
      <c r="B50" s="116">
        <v>3</v>
      </c>
      <c r="C50" s="10" t="s">
        <v>147</v>
      </c>
      <c r="D50" s="46" t="s">
        <v>201</v>
      </c>
      <c r="E50" s="6">
        <f>'Прил.№4'!F251</f>
        <v>856.724</v>
      </c>
      <c r="F50" s="6">
        <f>'Прил.№4'!G251</f>
        <v>268.9</v>
      </c>
      <c r="G50" s="6">
        <f>'Прил.№4'!H251</f>
        <v>268.9</v>
      </c>
    </row>
    <row r="51" spans="1:7" s="155" customFormat="1" ht="12.75">
      <c r="A51" s="127" t="s">
        <v>110</v>
      </c>
      <c r="B51" s="116">
        <v>4</v>
      </c>
      <c r="C51" s="10"/>
      <c r="D51" s="122" t="s">
        <v>342</v>
      </c>
      <c r="E51" s="7">
        <f>E52</f>
        <v>15</v>
      </c>
      <c r="F51" s="7">
        <f>F52</f>
        <v>30</v>
      </c>
      <c r="G51" s="7">
        <f>G52</f>
        <v>30</v>
      </c>
    </row>
    <row r="52" spans="1:7" s="155" customFormat="1" ht="22.5">
      <c r="A52" s="127" t="s">
        <v>110</v>
      </c>
      <c r="B52" s="116">
        <v>4</v>
      </c>
      <c r="C52" s="10" t="s">
        <v>182</v>
      </c>
      <c r="D52" s="46" t="s">
        <v>232</v>
      </c>
      <c r="E52" s="7">
        <f>'Прил.№4'!F456</f>
        <v>15</v>
      </c>
      <c r="F52" s="7">
        <f>'Прил.№4'!G456</f>
        <v>30</v>
      </c>
      <c r="G52" s="7">
        <f>'Прил.№4'!H456</f>
        <v>30</v>
      </c>
    </row>
    <row r="53" spans="1:7" s="155" customFormat="1" ht="22.5">
      <c r="A53" s="152" t="s">
        <v>111</v>
      </c>
      <c r="B53" s="153"/>
      <c r="C53" s="26"/>
      <c r="D53" s="154" t="s">
        <v>338</v>
      </c>
      <c r="E53" s="14">
        <f>E54+E56+E58+E60</f>
        <v>3386.45</v>
      </c>
      <c r="F53" s="14">
        <f>F54+F56+F58+F60</f>
        <v>1642.6</v>
      </c>
      <c r="G53" s="14">
        <f>G54+G56+G58+G60</f>
        <v>3506.3999999999996</v>
      </c>
    </row>
    <row r="54" spans="1:7" ht="33.75">
      <c r="A54" s="127" t="s">
        <v>111</v>
      </c>
      <c r="B54" s="116">
        <v>2</v>
      </c>
      <c r="C54" s="10"/>
      <c r="D54" s="119" t="s">
        <v>682</v>
      </c>
      <c r="E54" s="7">
        <f>E55</f>
        <v>210</v>
      </c>
      <c r="F54" s="7">
        <f>F55</f>
        <v>210</v>
      </c>
      <c r="G54" s="7">
        <f>G55</f>
        <v>210</v>
      </c>
    </row>
    <row r="55" spans="1:7" ht="12.75">
      <c r="A55" s="127" t="s">
        <v>111</v>
      </c>
      <c r="B55" s="116">
        <v>2</v>
      </c>
      <c r="C55" s="10" t="s">
        <v>147</v>
      </c>
      <c r="D55" s="46" t="s">
        <v>201</v>
      </c>
      <c r="E55" s="7">
        <f>'Прил.№4'!F267</f>
        <v>210</v>
      </c>
      <c r="F55" s="7">
        <f>'Прил.№4'!G267</f>
        <v>210</v>
      </c>
      <c r="G55" s="7">
        <f>'Прил.№4'!H267</f>
        <v>210</v>
      </c>
    </row>
    <row r="56" spans="1:7" ht="22.5">
      <c r="A56" s="127" t="s">
        <v>111</v>
      </c>
      <c r="B56" s="116">
        <v>3</v>
      </c>
      <c r="C56" s="10"/>
      <c r="D56" s="119" t="s">
        <v>544</v>
      </c>
      <c r="E56" s="6">
        <f>E57</f>
        <v>3106.45</v>
      </c>
      <c r="F56" s="6">
        <f>F57</f>
        <v>1242.6</v>
      </c>
      <c r="G56" s="6">
        <f>G57</f>
        <v>3106.3999999999996</v>
      </c>
    </row>
    <row r="57" spans="1:7" ht="12.75">
      <c r="A57" s="127" t="s">
        <v>111</v>
      </c>
      <c r="B57" s="116">
        <v>3</v>
      </c>
      <c r="C57" s="10" t="s">
        <v>147</v>
      </c>
      <c r="D57" s="46" t="s">
        <v>201</v>
      </c>
      <c r="E57" s="6">
        <f>'Прил.№4'!F295</f>
        <v>3106.45</v>
      </c>
      <c r="F57" s="6">
        <f>'Прил.№4'!G295</f>
        <v>1242.6</v>
      </c>
      <c r="G57" s="6">
        <f>'Прил.№4'!H295</f>
        <v>3106.3999999999996</v>
      </c>
    </row>
    <row r="58" spans="1:7" ht="22.5">
      <c r="A58" s="127" t="s">
        <v>111</v>
      </c>
      <c r="B58" s="116">
        <v>4</v>
      </c>
      <c r="C58" s="10"/>
      <c r="D58" s="119" t="s">
        <v>84</v>
      </c>
      <c r="E58" s="6">
        <f>E59</f>
        <v>20</v>
      </c>
      <c r="F58" s="6">
        <f>F59</f>
        <v>40</v>
      </c>
      <c r="G58" s="6">
        <f>G59</f>
        <v>40</v>
      </c>
    </row>
    <row r="59" spans="1:7" ht="12.75">
      <c r="A59" s="127" t="s">
        <v>111</v>
      </c>
      <c r="B59" s="116">
        <v>4</v>
      </c>
      <c r="C59" s="10" t="s">
        <v>147</v>
      </c>
      <c r="D59" s="46" t="s">
        <v>201</v>
      </c>
      <c r="E59" s="6">
        <f>'Прил.№4'!F286</f>
        <v>20</v>
      </c>
      <c r="F59" s="6">
        <f>'Прил.№4'!G286</f>
        <v>40</v>
      </c>
      <c r="G59" s="6">
        <f>'Прил.№4'!H286</f>
        <v>40</v>
      </c>
    </row>
    <row r="60" spans="1:7" ht="22.5">
      <c r="A60" s="127" t="s">
        <v>111</v>
      </c>
      <c r="B60" s="116">
        <v>5</v>
      </c>
      <c r="C60" s="10"/>
      <c r="D60" s="118" t="s">
        <v>82</v>
      </c>
      <c r="E60" s="7">
        <f>E61</f>
        <v>50</v>
      </c>
      <c r="F60" s="7">
        <f>F61</f>
        <v>150</v>
      </c>
      <c r="G60" s="7">
        <f>G61</f>
        <v>150</v>
      </c>
    </row>
    <row r="61" spans="1:7" ht="12.75">
      <c r="A61" s="127" t="s">
        <v>111</v>
      </c>
      <c r="B61" s="116">
        <v>5</v>
      </c>
      <c r="C61" s="10" t="s">
        <v>147</v>
      </c>
      <c r="D61" s="46" t="s">
        <v>201</v>
      </c>
      <c r="E61" s="7">
        <f>'Прил.№4'!F282+'Прил.№4'!F276</f>
        <v>50</v>
      </c>
      <c r="F61" s="7">
        <f>'Прил.№4'!G282+'Прил.№4'!G276</f>
        <v>150</v>
      </c>
      <c r="G61" s="7">
        <f>'Прил.№4'!H282+'Прил.№4'!H276</f>
        <v>150</v>
      </c>
    </row>
    <row r="62" spans="1:7" s="155" customFormat="1" ht="22.5">
      <c r="A62" s="152" t="s">
        <v>114</v>
      </c>
      <c r="B62" s="153"/>
      <c r="C62" s="26"/>
      <c r="D62" s="157" t="s">
        <v>339</v>
      </c>
      <c r="E62" s="42">
        <f>E63+E65</f>
        <v>3807</v>
      </c>
      <c r="F62" s="42">
        <f>F63+F65</f>
        <v>5700</v>
      </c>
      <c r="G62" s="42">
        <f>G63+G65</f>
        <v>4700</v>
      </c>
    </row>
    <row r="63" spans="1:7" ht="12.75">
      <c r="A63" s="127" t="s">
        <v>114</v>
      </c>
      <c r="B63" s="116">
        <v>1</v>
      </c>
      <c r="C63" s="10"/>
      <c r="D63" s="118" t="s">
        <v>632</v>
      </c>
      <c r="E63" s="6">
        <f>E64</f>
        <v>560</v>
      </c>
      <c r="F63" s="6">
        <f>F64</f>
        <v>700</v>
      </c>
      <c r="G63" s="6">
        <f>G64</f>
        <v>700</v>
      </c>
    </row>
    <row r="64" spans="1:7" ht="22.5">
      <c r="A64" s="127" t="s">
        <v>114</v>
      </c>
      <c r="B64" s="116">
        <v>1</v>
      </c>
      <c r="C64" s="10" t="s">
        <v>182</v>
      </c>
      <c r="D64" s="46" t="s">
        <v>232</v>
      </c>
      <c r="E64" s="6">
        <f>'Прил.№4'!F660</f>
        <v>560</v>
      </c>
      <c r="F64" s="6">
        <f>'Прил.№4'!G660</f>
        <v>700</v>
      </c>
      <c r="G64" s="6">
        <f>'Прил.№4'!H660</f>
        <v>700</v>
      </c>
    </row>
    <row r="65" spans="1:7" ht="32.25" customHeight="1">
      <c r="A65" s="127" t="s">
        <v>114</v>
      </c>
      <c r="B65" s="116">
        <v>3</v>
      </c>
      <c r="C65" s="10"/>
      <c r="D65" s="118" t="s">
        <v>69</v>
      </c>
      <c r="E65" s="6">
        <f>E66</f>
        <v>3247</v>
      </c>
      <c r="F65" s="6">
        <f>F66</f>
        <v>5000</v>
      </c>
      <c r="G65" s="6">
        <f>G66</f>
        <v>4000</v>
      </c>
    </row>
    <row r="66" spans="1:7" ht="22.5">
      <c r="A66" s="127" t="s">
        <v>114</v>
      </c>
      <c r="B66" s="116">
        <v>3</v>
      </c>
      <c r="C66" s="10" t="s">
        <v>182</v>
      </c>
      <c r="D66" s="46" t="s">
        <v>232</v>
      </c>
      <c r="E66" s="7">
        <f>'Прил.№4'!F651</f>
        <v>3247</v>
      </c>
      <c r="F66" s="7">
        <f>'Прил.№4'!G651</f>
        <v>5000</v>
      </c>
      <c r="G66" s="7">
        <f>'Прил.№4'!H651</f>
        <v>4000</v>
      </c>
    </row>
    <row r="67" spans="1:7" s="155" customFormat="1" ht="33.75">
      <c r="A67" s="152" t="s">
        <v>106</v>
      </c>
      <c r="B67" s="153"/>
      <c r="C67" s="26"/>
      <c r="D67" s="154" t="s">
        <v>341</v>
      </c>
      <c r="E67" s="14">
        <f>E68+E70</f>
        <v>300</v>
      </c>
      <c r="F67" s="14">
        <f>F68+F70</f>
        <v>300</v>
      </c>
      <c r="G67" s="14">
        <f>G68+G70</f>
        <v>300</v>
      </c>
    </row>
    <row r="68" spans="1:7" s="155" customFormat="1" ht="12.75">
      <c r="A68" s="127" t="s">
        <v>106</v>
      </c>
      <c r="B68" s="116">
        <v>1</v>
      </c>
      <c r="C68" s="10"/>
      <c r="D68" s="119" t="s">
        <v>46</v>
      </c>
      <c r="E68" s="7">
        <f>E69</f>
        <v>78</v>
      </c>
      <c r="F68" s="7">
        <f>F69</f>
        <v>200</v>
      </c>
      <c r="G68" s="7">
        <f>G69</f>
        <v>200</v>
      </c>
    </row>
    <row r="69" spans="1:7" s="155" customFormat="1" ht="22.5">
      <c r="A69" s="127" t="s">
        <v>106</v>
      </c>
      <c r="B69" s="116">
        <v>1</v>
      </c>
      <c r="C69" s="10" t="s">
        <v>180</v>
      </c>
      <c r="D69" s="46" t="s">
        <v>332</v>
      </c>
      <c r="E69" s="7">
        <f>'Прил.№4'!F433</f>
        <v>78</v>
      </c>
      <c r="F69" s="7">
        <f>'Прил.№4'!G433</f>
        <v>200</v>
      </c>
      <c r="G69" s="7">
        <f>'Прил.№4'!H433</f>
        <v>200</v>
      </c>
    </row>
    <row r="70" spans="1:7" ht="12.75">
      <c r="A70" s="127" t="s">
        <v>106</v>
      </c>
      <c r="B70" s="116">
        <v>2</v>
      </c>
      <c r="C70" s="10"/>
      <c r="D70" s="119" t="s">
        <v>406</v>
      </c>
      <c r="E70" s="7">
        <f>E71</f>
        <v>222</v>
      </c>
      <c r="F70" s="7">
        <f>F71</f>
        <v>100</v>
      </c>
      <c r="G70" s="7">
        <f>G71</f>
        <v>100</v>
      </c>
    </row>
    <row r="71" spans="1:7" ht="12.75">
      <c r="A71" s="127" t="s">
        <v>106</v>
      </c>
      <c r="B71" s="116">
        <v>2</v>
      </c>
      <c r="C71" s="10" t="s">
        <v>147</v>
      </c>
      <c r="D71" s="46" t="s">
        <v>201</v>
      </c>
      <c r="E71" s="7">
        <f>'Прил.№4'!F123</f>
        <v>222</v>
      </c>
      <c r="F71" s="7">
        <f>'Прил.№4'!G123</f>
        <v>100</v>
      </c>
      <c r="G71" s="7">
        <f>'Прил.№4'!H123</f>
        <v>100</v>
      </c>
    </row>
    <row r="72" spans="1:7" s="155" customFormat="1" ht="22.5">
      <c r="A72" s="152" t="s">
        <v>113</v>
      </c>
      <c r="B72" s="153"/>
      <c r="C72" s="26"/>
      <c r="D72" s="154" t="s">
        <v>344</v>
      </c>
      <c r="E72" s="14">
        <f>E73+E75+E77+E79+E81</f>
        <v>30619.568000000003</v>
      </c>
      <c r="F72" s="14">
        <f>F73+F75+F77+F79+F81</f>
        <v>23177</v>
      </c>
      <c r="G72" s="14">
        <f>G73+G75+G77+G79+G81</f>
        <v>20577</v>
      </c>
    </row>
    <row r="73" spans="1:7" ht="22.5">
      <c r="A73" s="127" t="s">
        <v>113</v>
      </c>
      <c r="B73" s="116">
        <v>1</v>
      </c>
      <c r="C73" s="10"/>
      <c r="D73" s="119" t="s">
        <v>656</v>
      </c>
      <c r="E73" s="6">
        <f>E74</f>
        <v>17018.541</v>
      </c>
      <c r="F73" s="6">
        <f>F74</f>
        <v>11669</v>
      </c>
      <c r="G73" s="6">
        <f>G74</f>
        <v>9500</v>
      </c>
    </row>
    <row r="74" spans="1:7" ht="22.5">
      <c r="A74" s="127" t="s">
        <v>113</v>
      </c>
      <c r="B74" s="116">
        <v>1</v>
      </c>
      <c r="C74" s="10" t="s">
        <v>182</v>
      </c>
      <c r="D74" s="46" t="s">
        <v>232</v>
      </c>
      <c r="E74" s="6">
        <f>'Прил.№4'!F540</f>
        <v>17018.541</v>
      </c>
      <c r="F74" s="6">
        <f>'Прил.№4'!G540</f>
        <v>11669</v>
      </c>
      <c r="G74" s="6">
        <f>'Прил.№4'!H540</f>
        <v>9500</v>
      </c>
    </row>
    <row r="75" spans="1:7" ht="12.75">
      <c r="A75" s="127" t="s">
        <v>113</v>
      </c>
      <c r="B75" s="116">
        <v>2</v>
      </c>
      <c r="C75" s="10"/>
      <c r="D75" s="119" t="s">
        <v>28</v>
      </c>
      <c r="E75" s="6">
        <f>E76</f>
        <v>6175.3</v>
      </c>
      <c r="F75" s="6">
        <f>F76</f>
        <v>5348</v>
      </c>
      <c r="G75" s="6">
        <f>G76</f>
        <v>5097</v>
      </c>
    </row>
    <row r="76" spans="1:7" ht="22.5">
      <c r="A76" s="127" t="s">
        <v>113</v>
      </c>
      <c r="B76" s="116">
        <v>2</v>
      </c>
      <c r="C76" s="10" t="s">
        <v>182</v>
      </c>
      <c r="D76" s="46" t="s">
        <v>232</v>
      </c>
      <c r="E76" s="6">
        <f>'Прил.№4'!F567</f>
        <v>6175.3</v>
      </c>
      <c r="F76" s="6">
        <f>'Прил.№4'!G569</f>
        <v>5348</v>
      </c>
      <c r="G76" s="6">
        <f>'Прил.№4'!H569</f>
        <v>5097</v>
      </c>
    </row>
    <row r="77" spans="1:7" ht="12.75">
      <c r="A77" s="127" t="s">
        <v>113</v>
      </c>
      <c r="B77" s="116">
        <v>3</v>
      </c>
      <c r="C77" s="10"/>
      <c r="D77" s="119" t="s">
        <v>29</v>
      </c>
      <c r="E77" s="7">
        <f>E78</f>
        <v>521.9</v>
      </c>
      <c r="F77" s="7">
        <f>F78</f>
        <v>230</v>
      </c>
      <c r="G77" s="7">
        <f>G78</f>
        <v>230</v>
      </c>
    </row>
    <row r="78" spans="1:7" ht="22.5">
      <c r="A78" s="127" t="s">
        <v>113</v>
      </c>
      <c r="B78" s="116">
        <v>3</v>
      </c>
      <c r="C78" s="10" t="s">
        <v>182</v>
      </c>
      <c r="D78" s="46" t="s">
        <v>232</v>
      </c>
      <c r="E78" s="7">
        <f>'Прил.№4'!F589</f>
        <v>521.9</v>
      </c>
      <c r="F78" s="7">
        <f>'Прил.№4'!G589</f>
        <v>230</v>
      </c>
      <c r="G78" s="7">
        <f>'Прил.№4'!H589</f>
        <v>230</v>
      </c>
    </row>
    <row r="79" spans="1:7" ht="12.75">
      <c r="A79" s="127" t="s">
        <v>113</v>
      </c>
      <c r="B79" s="116">
        <v>4</v>
      </c>
      <c r="C79" s="10"/>
      <c r="D79" s="120" t="s">
        <v>30</v>
      </c>
      <c r="E79" s="7">
        <f>E80</f>
        <v>2621.5</v>
      </c>
      <c r="F79" s="7">
        <f>F80</f>
        <v>2500</v>
      </c>
      <c r="G79" s="7">
        <f>G80</f>
        <v>2400</v>
      </c>
    </row>
    <row r="80" spans="1:7" ht="22.5">
      <c r="A80" s="127" t="s">
        <v>113</v>
      </c>
      <c r="B80" s="116">
        <v>4</v>
      </c>
      <c r="C80" s="10" t="s">
        <v>182</v>
      </c>
      <c r="D80" s="46" t="s">
        <v>232</v>
      </c>
      <c r="E80" s="7">
        <f>'Прил.№4'!F479</f>
        <v>2621.5</v>
      </c>
      <c r="F80" s="7">
        <f>'Прил.№4'!G479</f>
        <v>2500</v>
      </c>
      <c r="G80" s="7">
        <f>'Прил.№4'!H479</f>
        <v>2400</v>
      </c>
    </row>
    <row r="81" spans="1:7" ht="12.75">
      <c r="A81" s="127" t="s">
        <v>113</v>
      </c>
      <c r="B81" s="116">
        <v>9</v>
      </c>
      <c r="C81" s="10"/>
      <c r="D81" s="119" t="s">
        <v>355</v>
      </c>
      <c r="E81" s="7">
        <f>E82</f>
        <v>4282.327</v>
      </c>
      <c r="F81" s="7">
        <f>F82</f>
        <v>3430</v>
      </c>
      <c r="G81" s="7">
        <f>G82</f>
        <v>3350</v>
      </c>
    </row>
    <row r="82" spans="1:7" ht="22.5">
      <c r="A82" s="127" t="s">
        <v>113</v>
      </c>
      <c r="B82" s="116">
        <v>9</v>
      </c>
      <c r="C82" s="10" t="s">
        <v>182</v>
      </c>
      <c r="D82" s="46" t="s">
        <v>232</v>
      </c>
      <c r="E82" s="7">
        <f>'Прил.№4'!F611</f>
        <v>4282.327</v>
      </c>
      <c r="F82" s="7">
        <f>'Прил.№4'!G611</f>
        <v>3430</v>
      </c>
      <c r="G82" s="7">
        <f>'Прил.№4'!H611</f>
        <v>3350</v>
      </c>
    </row>
    <row r="83" spans="1:7" s="155" customFormat="1" ht="33.75">
      <c r="A83" s="152" t="s">
        <v>115</v>
      </c>
      <c r="B83" s="153"/>
      <c r="C83" s="26"/>
      <c r="D83" s="158" t="s">
        <v>121</v>
      </c>
      <c r="E83" s="42">
        <f>E84+E87+E89+E91+E93+E95</f>
        <v>225212.67600000004</v>
      </c>
      <c r="F83" s="42">
        <f>F84+F87+F89+F91+F93+F95</f>
        <v>162807.1</v>
      </c>
      <c r="G83" s="42">
        <f>G84+G87+G89+G91+G93+G95</f>
        <v>159907.1</v>
      </c>
    </row>
    <row r="84" spans="1:7" ht="12.75">
      <c r="A84" s="127" t="s">
        <v>115</v>
      </c>
      <c r="B84" s="116">
        <v>1</v>
      </c>
      <c r="C84" s="10"/>
      <c r="D84" s="121" t="s">
        <v>387</v>
      </c>
      <c r="E84" s="6">
        <f>E85+E86</f>
        <v>96327.701</v>
      </c>
      <c r="F84" s="6">
        <f>F85</f>
        <v>48937.1</v>
      </c>
      <c r="G84" s="6">
        <f>G85</f>
        <v>47834.1</v>
      </c>
    </row>
    <row r="85" spans="1:7" ht="22.5">
      <c r="A85" s="127" t="s">
        <v>115</v>
      </c>
      <c r="B85" s="116">
        <v>1</v>
      </c>
      <c r="C85" s="10" t="s">
        <v>187</v>
      </c>
      <c r="D85" s="46" t="s">
        <v>263</v>
      </c>
      <c r="E85" s="6">
        <f>'Прил.№4'!F680+'Прил.№4'!F833</f>
        <v>56327.70100000001</v>
      </c>
      <c r="F85" s="6">
        <f>'Прил.№4'!G680+'Прил.№4'!G833</f>
        <v>48937.1</v>
      </c>
      <c r="G85" s="6">
        <f>'Прил.№4'!H680+'Прил.№4'!H833</f>
        <v>47834.1</v>
      </c>
    </row>
    <row r="86" spans="1:7" ht="12.75">
      <c r="A86" s="127" t="s">
        <v>115</v>
      </c>
      <c r="B86" s="116">
        <v>1</v>
      </c>
      <c r="C86" s="10" t="s">
        <v>147</v>
      </c>
      <c r="D86" s="46" t="s">
        <v>201</v>
      </c>
      <c r="E86" s="6">
        <f>'Прил.№4'!F221+'Прил.№4'!F223+'Прил.№4'!F219</f>
        <v>40000</v>
      </c>
      <c r="F86" s="6">
        <f>'Прил.№4'!G221+'Прил.№4'!G223+'Прил.№4'!G219</f>
        <v>0</v>
      </c>
      <c r="G86" s="6">
        <f>'Прил.№4'!H221+'Прил.№4'!H223+'Прил.№4'!H219</f>
        <v>0</v>
      </c>
    </row>
    <row r="87" spans="1:7" ht="22.5">
      <c r="A87" s="127" t="s">
        <v>115</v>
      </c>
      <c r="B87" s="116">
        <v>2</v>
      </c>
      <c r="C87" s="7"/>
      <c r="D87" s="121" t="s">
        <v>320</v>
      </c>
      <c r="E87" s="6">
        <f>E88</f>
        <v>114402.75400000002</v>
      </c>
      <c r="F87" s="6">
        <f>F88</f>
        <v>100630</v>
      </c>
      <c r="G87" s="6">
        <f>G88</f>
        <v>98833</v>
      </c>
    </row>
    <row r="88" spans="1:7" ht="22.5">
      <c r="A88" s="127" t="s">
        <v>115</v>
      </c>
      <c r="B88" s="116">
        <v>2</v>
      </c>
      <c r="C88" s="7">
        <v>575</v>
      </c>
      <c r="D88" s="46" t="s">
        <v>263</v>
      </c>
      <c r="E88" s="6">
        <f>'Прил.№4'!F702</f>
        <v>114402.75400000002</v>
      </c>
      <c r="F88" s="6">
        <f>'Прил.№4'!G702</f>
        <v>100630</v>
      </c>
      <c r="G88" s="6">
        <f>'Прил.№4'!H702</f>
        <v>98833</v>
      </c>
    </row>
    <row r="89" spans="1:7" ht="22.5">
      <c r="A89" s="127" t="s">
        <v>115</v>
      </c>
      <c r="B89" s="116">
        <v>3</v>
      </c>
      <c r="C89" s="7"/>
      <c r="D89" s="118" t="s">
        <v>388</v>
      </c>
      <c r="E89" s="6">
        <f>E90</f>
        <v>5231.932999999999</v>
      </c>
      <c r="F89" s="6">
        <f>F90</f>
        <v>5131</v>
      </c>
      <c r="G89" s="6">
        <f>G90</f>
        <v>5131</v>
      </c>
    </row>
    <row r="90" spans="1:7" ht="22.5">
      <c r="A90" s="127" t="s">
        <v>115</v>
      </c>
      <c r="B90" s="116">
        <v>3</v>
      </c>
      <c r="C90" s="7">
        <v>575</v>
      </c>
      <c r="D90" s="46" t="s">
        <v>263</v>
      </c>
      <c r="E90" s="6">
        <f>'Прил.№4'!F735+'Прил.№4'!F781</f>
        <v>5231.932999999999</v>
      </c>
      <c r="F90" s="6">
        <f>'Прил.№4'!G735+'Прил.№4'!G781</f>
        <v>5131</v>
      </c>
      <c r="G90" s="6">
        <f>'Прил.№4'!H735+'Прил.№4'!H781</f>
        <v>5131</v>
      </c>
    </row>
    <row r="91" spans="1:7" ht="22.5">
      <c r="A91" s="127" t="s">
        <v>115</v>
      </c>
      <c r="B91" s="116">
        <v>4</v>
      </c>
      <c r="C91" s="7"/>
      <c r="D91" s="119" t="s">
        <v>321</v>
      </c>
      <c r="E91" s="7">
        <f>E92</f>
        <v>66.882</v>
      </c>
      <c r="F91" s="7">
        <f>F92</f>
        <v>255</v>
      </c>
      <c r="G91" s="7">
        <f>G92</f>
        <v>255</v>
      </c>
    </row>
    <row r="92" spans="1:7" ht="22.5">
      <c r="A92" s="127" t="s">
        <v>115</v>
      </c>
      <c r="B92" s="116">
        <v>4</v>
      </c>
      <c r="C92" s="7">
        <v>575</v>
      </c>
      <c r="D92" s="46" t="s">
        <v>263</v>
      </c>
      <c r="E92" s="7">
        <f>'Прил.№4'!F788+'Прил.№4'!F747</f>
        <v>66.882</v>
      </c>
      <c r="F92" s="7">
        <f>'Прил.№4'!G788+'Прил.№4'!G747</f>
        <v>255</v>
      </c>
      <c r="G92" s="7">
        <f>'Прил.№4'!H788+'Прил.№4'!H747</f>
        <v>255</v>
      </c>
    </row>
    <row r="93" spans="1:7" ht="22.5">
      <c r="A93" s="127" t="s">
        <v>115</v>
      </c>
      <c r="B93" s="116">
        <v>5</v>
      </c>
      <c r="C93" s="7"/>
      <c r="D93" s="121" t="s">
        <v>389</v>
      </c>
      <c r="E93" s="6">
        <f>E94</f>
        <v>1321.3609999999999</v>
      </c>
      <c r="F93" s="6">
        <f>F94</f>
        <v>350</v>
      </c>
      <c r="G93" s="6">
        <f>G94</f>
        <v>350</v>
      </c>
    </row>
    <row r="94" spans="1:7" ht="22.5">
      <c r="A94" s="127" t="s">
        <v>115</v>
      </c>
      <c r="B94" s="116">
        <v>5</v>
      </c>
      <c r="C94" s="7">
        <v>575</v>
      </c>
      <c r="D94" s="46" t="s">
        <v>263</v>
      </c>
      <c r="E94" s="6">
        <f>'Прил.№4'!F759+'Прил.№4'!F671</f>
        <v>1321.3609999999999</v>
      </c>
      <c r="F94" s="6">
        <f>'Прил.№4'!G759+'Прил.№4'!G671</f>
        <v>350</v>
      </c>
      <c r="G94" s="6">
        <f>'Прил.№4'!H759+'Прил.№4'!H671</f>
        <v>350</v>
      </c>
    </row>
    <row r="95" spans="1:7" ht="12.75">
      <c r="A95" s="127" t="s">
        <v>115</v>
      </c>
      <c r="B95" s="116">
        <v>9</v>
      </c>
      <c r="C95" s="7"/>
      <c r="D95" s="123" t="s">
        <v>355</v>
      </c>
      <c r="E95" s="7">
        <f>E96</f>
        <v>7862.045000000002</v>
      </c>
      <c r="F95" s="7">
        <f>F96</f>
        <v>7504</v>
      </c>
      <c r="G95" s="7">
        <f>G96</f>
        <v>7504</v>
      </c>
    </row>
    <row r="96" spans="1:7" ht="22.5">
      <c r="A96" s="127" t="s">
        <v>115</v>
      </c>
      <c r="B96" s="116">
        <v>9</v>
      </c>
      <c r="C96" s="7">
        <v>575</v>
      </c>
      <c r="D96" s="46" t="s">
        <v>263</v>
      </c>
      <c r="E96" s="6">
        <f>'Прил.№4'!F795</f>
        <v>7862.045000000002</v>
      </c>
      <c r="F96" s="6">
        <f>'Прил.№4'!G795</f>
        <v>7504</v>
      </c>
      <c r="G96" s="6">
        <f>'Прил.№4'!H795</f>
        <v>7504</v>
      </c>
    </row>
    <row r="97" spans="1:7" s="155" customFormat="1" ht="33.75">
      <c r="A97" s="152" t="s">
        <v>116</v>
      </c>
      <c r="B97" s="153"/>
      <c r="C97" s="14"/>
      <c r="D97" s="154" t="s">
        <v>346</v>
      </c>
      <c r="E97" s="14">
        <f>E98+E102+E100</f>
        <v>9505.199999999999</v>
      </c>
      <c r="F97" s="14">
        <f>F98+F102+F100</f>
        <v>7240.799999999999</v>
      </c>
      <c r="G97" s="14">
        <f>G98+G102+G100</f>
        <v>6305.8</v>
      </c>
    </row>
    <row r="98" spans="1:7" ht="22.5">
      <c r="A98" s="127" t="s">
        <v>116</v>
      </c>
      <c r="B98" s="116">
        <v>1</v>
      </c>
      <c r="C98" s="7"/>
      <c r="D98" s="119" t="s">
        <v>70</v>
      </c>
      <c r="E98" s="7">
        <f>E99</f>
        <v>735</v>
      </c>
      <c r="F98" s="7">
        <f>F99</f>
        <v>770</v>
      </c>
      <c r="G98" s="7">
        <f>G99</f>
        <v>126.3</v>
      </c>
    </row>
    <row r="99" spans="1:7" ht="22.5">
      <c r="A99" s="127" t="s">
        <v>116</v>
      </c>
      <c r="B99" s="116">
        <v>1</v>
      </c>
      <c r="C99" s="7">
        <v>592</v>
      </c>
      <c r="D99" s="46" t="s">
        <v>264</v>
      </c>
      <c r="E99" s="129">
        <f>'Прил.№4'!F865</f>
        <v>735</v>
      </c>
      <c r="F99" s="129">
        <f>'Прил.№4'!G865</f>
        <v>770</v>
      </c>
      <c r="G99" s="129">
        <f>'Прил.№4'!H865</f>
        <v>126.3</v>
      </c>
    </row>
    <row r="100" spans="1:7" ht="22.5">
      <c r="A100" s="127" t="s">
        <v>116</v>
      </c>
      <c r="B100" s="116">
        <v>2</v>
      </c>
      <c r="C100" s="7"/>
      <c r="D100" s="59" t="s">
        <v>47</v>
      </c>
      <c r="E100" s="129">
        <f>E101</f>
        <v>1649.4</v>
      </c>
      <c r="F100" s="129">
        <f>F101</f>
        <v>0</v>
      </c>
      <c r="G100" s="129">
        <f>G101</f>
        <v>0</v>
      </c>
    </row>
    <row r="101" spans="1:7" ht="22.5">
      <c r="A101" s="127" t="s">
        <v>116</v>
      </c>
      <c r="B101" s="116">
        <v>2</v>
      </c>
      <c r="C101" s="7">
        <v>592</v>
      </c>
      <c r="D101" s="46" t="s">
        <v>264</v>
      </c>
      <c r="E101" s="129">
        <f>'Прил.№4'!F874-'Прил.№4'!F880</f>
        <v>1649.4</v>
      </c>
      <c r="F101" s="129">
        <f>'Прил.№4'!G874</f>
        <v>0</v>
      </c>
      <c r="G101" s="129">
        <f>'Прил.№4'!H874</f>
        <v>0</v>
      </c>
    </row>
    <row r="102" spans="1:7" ht="12.75">
      <c r="A102" s="127" t="s">
        <v>116</v>
      </c>
      <c r="B102" s="116">
        <v>9</v>
      </c>
      <c r="C102" s="7"/>
      <c r="D102" s="119" t="s">
        <v>355</v>
      </c>
      <c r="E102" s="6">
        <f>E103</f>
        <v>7120.799999999999</v>
      </c>
      <c r="F102" s="6">
        <f>F103</f>
        <v>6470.799999999999</v>
      </c>
      <c r="G102" s="6">
        <f>G103</f>
        <v>6179.5</v>
      </c>
    </row>
    <row r="103" spans="1:7" ht="22.5">
      <c r="A103" s="127" t="s">
        <v>116</v>
      </c>
      <c r="B103" s="116">
        <v>9</v>
      </c>
      <c r="C103" s="7">
        <v>592</v>
      </c>
      <c r="D103" s="46" t="s">
        <v>264</v>
      </c>
      <c r="E103" s="130">
        <f>'Прил.№4'!F847</f>
        <v>7120.799999999999</v>
      </c>
      <c r="F103" s="130">
        <f>'Прил.№4'!G847</f>
        <v>6470.799999999999</v>
      </c>
      <c r="G103" s="130">
        <f>'Прил.№4'!H847</f>
        <v>6179.5</v>
      </c>
    </row>
  </sheetData>
  <sheetProtection/>
  <mergeCells count="9">
    <mergeCell ref="F1:G4"/>
    <mergeCell ref="A5:G6"/>
    <mergeCell ref="A8:A10"/>
    <mergeCell ref="B8:B10"/>
    <mergeCell ref="D8:D10"/>
    <mergeCell ref="E9:E10"/>
    <mergeCell ref="C8:C10"/>
    <mergeCell ref="E8:G8"/>
    <mergeCell ref="F9:G9"/>
  </mergeCells>
  <printOptions/>
  <pageMargins left="0.7874015748031497" right="0.3937007874015748" top="0.3937007874015748" bottom="0.3937007874015748" header="0.5118110236220472" footer="0.5118110236220472"/>
  <pageSetup fitToHeight="59" fitToWidth="1" horizontalDpi="600" verticalDpi="600" orientation="portrait" paperSize="9" scale="79" r:id="rId1"/>
  <rowBreaks count="37" manualBreakCount="37">
    <brk id="43" max="6" man="1"/>
    <brk id="46" max="6" man="1"/>
    <brk id="52" max="6" man="1"/>
    <brk id="96" max="6" man="1"/>
    <brk id="97" max="6" man="1"/>
    <brk id="104" max="6" man="1"/>
    <brk id="105" max="6" man="1"/>
    <brk id="112" min="2" max="7" man="1"/>
    <brk id="115" min="2" max="7" man="1"/>
    <brk id="116" min="2" max="7" man="1"/>
    <brk id="117" min="2" max="7" man="1"/>
    <brk id="118" min="2" max="7" man="1"/>
    <brk id="119" min="2" max="7" man="1"/>
    <brk id="123" min="2" max="7" man="1"/>
    <brk id="129" min="2" max="7" man="1"/>
    <brk id="130" min="2" max="7" man="1"/>
    <brk id="133" min="2" max="7" man="1"/>
    <brk id="134" min="2" max="7" man="1"/>
    <brk id="135" min="2" max="7" man="1"/>
    <brk id="137" min="2" max="7" man="1"/>
    <brk id="151" min="2" max="7" man="1"/>
    <brk id="152" min="2" max="7" man="1"/>
    <brk id="153" min="2" max="7" man="1"/>
    <brk id="154" min="2" max="9" man="1"/>
    <brk id="155" min="2" max="7" man="1"/>
    <brk id="168" min="2" max="7" man="1"/>
    <brk id="172" min="2" max="7" man="1"/>
    <brk id="174" min="2" max="7" man="1"/>
    <brk id="177" min="2" max="7" man="1"/>
    <brk id="178" min="2" max="7" man="1"/>
    <brk id="180" min="2" max="7" man="1"/>
    <brk id="186" min="2" max="7" man="1"/>
    <brk id="216" min="2" max="7" man="1"/>
    <brk id="221" min="2" max="7" man="1"/>
    <brk id="224" min="2" max="7" man="1"/>
    <brk id="230" min="2" max="7" man="1"/>
    <brk id="231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Пользователь</cp:lastModifiedBy>
  <cp:lastPrinted>2015-10-29T11:59:54Z</cp:lastPrinted>
  <dcterms:created xsi:type="dcterms:W3CDTF">2007-02-21T13:25:28Z</dcterms:created>
  <dcterms:modified xsi:type="dcterms:W3CDTF">2015-12-31T07:52:18Z</dcterms:modified>
  <cp:category/>
  <cp:version/>
  <cp:contentType/>
  <cp:contentStatus/>
</cp:coreProperties>
</file>