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5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<sst xmlns="http://schemas.openxmlformats.org/spreadsheetml/2006/main" count="201" uniqueCount="105">
  <si>
    <t>В том числе средства:</t>
  </si>
  <si>
    <t>Фонда(45%</t>
  </si>
  <si>
    <t>ОБ(50%)</t>
  </si>
  <si>
    <t>МБ(5%)</t>
  </si>
  <si>
    <t>Доп.средства</t>
  </si>
  <si>
    <t>из них средства граждан</t>
  </si>
  <si>
    <t>№ п/п</t>
  </si>
  <si>
    <t>Ф.И.О. ответственного квартиросьемщика</t>
  </si>
  <si>
    <t>Адрес прежнего места жительства</t>
  </si>
  <si>
    <t>Общая площадь отселения, кв.м.</t>
  </si>
  <si>
    <t>Статус жилья (мун/собств)</t>
  </si>
  <si>
    <t xml:space="preserve">Тип квартиры (отд./ комм.) </t>
  </si>
  <si>
    <t>Кол-во комнат в квартире</t>
  </si>
  <si>
    <t>Реквизиты государственного или муниципального контракта, в соответствии с которым приобретено жилое помещение</t>
  </si>
  <si>
    <t>Общая стоимость руб.</t>
  </si>
  <si>
    <t>Кол-во занимаемых комнат семье ОКС</t>
  </si>
  <si>
    <t>Адрес предоставляемого жилья</t>
  </si>
  <si>
    <t xml:space="preserve">Площадь. Кв.м. </t>
  </si>
  <si>
    <t xml:space="preserve">Кол-во занимаемых комнат </t>
  </si>
  <si>
    <t>Число членов  семьи  (включая  ОКС ) зарегистрированных</t>
  </si>
  <si>
    <t>185 ФЗ</t>
  </si>
  <si>
    <t>муниципал.</t>
  </si>
  <si>
    <t>отдел.</t>
  </si>
  <si>
    <t>собствен.</t>
  </si>
  <si>
    <t>Итого</t>
  </si>
  <si>
    <t>п.Максатиха ул.Пролетарская, д.28, кв 1</t>
  </si>
  <si>
    <t>п.Максатиха ул.Пролетарская, д.14, кв 1</t>
  </si>
  <si>
    <t>п.Максатиха ул.Пролетарская, д.14, кв 2</t>
  </si>
  <si>
    <t>п.Максатиха ул.Пролетарская, д.14, кв 3</t>
  </si>
  <si>
    <t>п.Максатиха ул.Пролетарская, д.14, кв 4</t>
  </si>
  <si>
    <t>п.Максатиха ул.Пролетарская, д.14, кв 5</t>
  </si>
  <si>
    <t>п.Максатиха ул.Пролетарская, д.14, кв 6</t>
  </si>
  <si>
    <t>п.Максатиха ул.Пролетарская, д.14, кв 7</t>
  </si>
  <si>
    <t>п.Максатиха ул.Пролетарская, д.14, кв 8</t>
  </si>
  <si>
    <t>п.Максатиха ул.Пролетарская, д.28, кв 2</t>
  </si>
  <si>
    <t>п.Максатиха ул.Пролетарская, д.28, кв 3</t>
  </si>
  <si>
    <t xml:space="preserve">Итого </t>
  </si>
  <si>
    <t>п.Максатиха ул.Садовая, д.14, кв 4</t>
  </si>
  <si>
    <t>п.Максатиха ул.Садовая, д.14, кв 5</t>
  </si>
  <si>
    <t>п.Максатиха ул.Садовая, д.14, ком 2</t>
  </si>
  <si>
    <t>п.Максатиха ул.Советская, д.8, кв 1</t>
  </si>
  <si>
    <t>п.Максатиха ул.Советская, д.8, кв 3</t>
  </si>
  <si>
    <t>п.Максатиха ул.Советская, д.8, кв 4</t>
  </si>
  <si>
    <t>п.Максатиха ул.Советская, д.8, кв 5</t>
  </si>
  <si>
    <t>п.Максатиха пер. Сосновый, д.1 , кв 1</t>
  </si>
  <si>
    <t>п.Максатиха пер. Сосновый, д.1 , кв 2</t>
  </si>
  <si>
    <t>п.Максатиха пер. Сосновый, д.1 , кв 3</t>
  </si>
  <si>
    <t>п.Максатиха пер. Сосновый, д.1 , кв 4</t>
  </si>
  <si>
    <t>п.Максатиха пер. Сосновый, д.1 , кв 5</t>
  </si>
  <si>
    <t>п.Максатиха ул.Спортивная, д24 , кв 1</t>
  </si>
  <si>
    <t>п.Максатиха ул.Спортивная, д24 , кв 2</t>
  </si>
  <si>
    <t>п.Максатиха ул.Спортивная, д24 , кв 4</t>
  </si>
  <si>
    <t>п.Максатиха ул.Спортивная, д24 , кв 5</t>
  </si>
  <si>
    <t>п.Максатиха ул.Спортивная, д24 , кв 6</t>
  </si>
  <si>
    <t>Реквизиты договора соц.найма/собственность</t>
  </si>
  <si>
    <t>ВСЕГО:</t>
  </si>
  <si>
    <t>Занимаемая площадь (кв.м.):</t>
  </si>
  <si>
    <t>из них:</t>
  </si>
  <si>
    <t>мун.-</t>
  </si>
  <si>
    <t>собст.-</t>
  </si>
  <si>
    <t>итого МБ:</t>
  </si>
  <si>
    <t>отдел</t>
  </si>
  <si>
    <t>стоимость отселения</t>
  </si>
  <si>
    <t>разница квадратов</t>
  </si>
  <si>
    <t>п.Максатиха ул.Советская, д.8, кв 2, ком.2</t>
  </si>
  <si>
    <t>п.Максатиха ул.Советская, д.8, кв 2, ком.1</t>
  </si>
  <si>
    <t>п.Максатиха ул.Заречная д.4 кв 1</t>
  </si>
  <si>
    <t>п.Максатиха ул.Заречная д.4 кв 2</t>
  </si>
  <si>
    <t xml:space="preserve">собствен. </t>
  </si>
  <si>
    <t xml:space="preserve">наложен арест </t>
  </si>
  <si>
    <t xml:space="preserve">п.Максатиха ул.Садовая, д.14,ком 1,3 </t>
  </si>
  <si>
    <t>Лапшина Наталия Александровна</t>
  </si>
  <si>
    <t>Владимиров Анатолий Павлович</t>
  </si>
  <si>
    <t>Гамзулина Анастасия Владимировна</t>
  </si>
  <si>
    <t>Малыгина Светлана Юрьевна</t>
  </si>
  <si>
    <t>Попов Виктор Борисович</t>
  </si>
  <si>
    <t xml:space="preserve">Шаплыко Василий Иванович </t>
  </si>
  <si>
    <t xml:space="preserve">Чечерина Валентина Михайловна </t>
  </si>
  <si>
    <t>Агапова Вера Николаевна</t>
  </si>
  <si>
    <r>
      <t>Соколова Любовь Михайловна ,</t>
    </r>
    <r>
      <rPr>
        <sz val="8"/>
        <rFont val="Times New Roman"/>
        <family val="1"/>
      </rPr>
      <t xml:space="preserve">Соколова Алина Александровна </t>
    </r>
  </si>
  <si>
    <r>
      <t>Белов Олег Михайлович</t>
    </r>
    <r>
      <rPr>
        <sz val="8"/>
        <rFont val="Times New Roman"/>
        <family val="1"/>
      </rPr>
      <t xml:space="preserve"> Белова Дарья Олеговна ,Белова Мария Олеговна</t>
    </r>
  </si>
  <si>
    <t>Смирнова Татьяна Михайловна</t>
  </si>
  <si>
    <t>Слюсарева Нина Алексеевна</t>
  </si>
  <si>
    <t>Пилец Маргарита Андреевна</t>
  </si>
  <si>
    <t>Москалева Галина Николаевна ,  Москалева Олеся Игоревна ,  Москалев Роман Сергеевич</t>
  </si>
  <si>
    <t>Волкова Оксана Александровна</t>
  </si>
  <si>
    <r>
      <t>Алексеева Маргарита Игоревна</t>
    </r>
    <r>
      <rPr>
        <sz val="8"/>
        <rFont val="Times New Roman"/>
        <family val="1"/>
      </rPr>
      <t xml:space="preserve"> , Алексеева Елена Владимировна</t>
    </r>
  </si>
  <si>
    <t>Ульяничев Юрий Иванович</t>
  </si>
  <si>
    <t>Ульяничев Владимир Иванович</t>
  </si>
  <si>
    <t>Смирнова Людмила Анатольевна</t>
  </si>
  <si>
    <t xml:space="preserve">Кузнецова Ольга Владимировна </t>
  </si>
  <si>
    <t>Голубева Валентина Владимировна ,  Иванов Владимир Владимирович , Голубева Ольга Владимировна ,  Иванова София Владимировна</t>
  </si>
  <si>
    <t>Кошевая Светлана Николаевна</t>
  </si>
  <si>
    <r>
      <t>Ремизова Надежда Николаевна</t>
    </r>
    <r>
      <rPr>
        <sz val="8"/>
        <rFont val="Times New Roman"/>
        <family val="1"/>
      </rPr>
      <t xml:space="preserve"> Ремизов Анатолий Николаевич , Ремизов Александр Анатольевич</t>
    </r>
  </si>
  <si>
    <t>Кошевой Юрий Филиппович</t>
  </si>
  <si>
    <r>
      <t xml:space="preserve">Салтанова Наталья Генадьевна ,Салтанов Андрей Владимирович , </t>
    </r>
    <r>
      <rPr>
        <sz val="8"/>
        <color indexed="20"/>
        <rFont val="Times New Roman"/>
        <family val="1"/>
      </rPr>
      <t>Зорина Любовь Александровна</t>
    </r>
  </si>
  <si>
    <t>Дудко Людмила Прокофьевна , Емельянов Сергей Николаевич</t>
  </si>
  <si>
    <r>
      <t xml:space="preserve">Михайлов Александр Анатольевич </t>
    </r>
    <r>
      <rPr>
        <sz val="8"/>
        <color indexed="20"/>
        <rFont val="Times New Roman"/>
        <family val="1"/>
      </rPr>
      <t>Михайлова Любовь Владимировна ,Михайлов Артем Александрович, Михайлова Дарья Александровна , Михайлов Алексей Анатольевич</t>
    </r>
  </si>
  <si>
    <t>Роот Галина Алексеевна,  Роот Алексей Рудольфович</t>
  </si>
  <si>
    <r>
      <t xml:space="preserve">Евланова Татьяна Николаевна, </t>
    </r>
    <r>
      <rPr>
        <sz val="8"/>
        <color indexed="20"/>
        <rFont val="Times New Roman"/>
        <family val="1"/>
      </rPr>
      <t xml:space="preserve">Шилова Елена Григорьевна , Жуковский Алексей Григорьевич, Жуковский Григорий Григорьевич , Гуренко Евгений Сергеевич </t>
    </r>
  </si>
  <si>
    <t xml:space="preserve">Овчинникова Вера Александровна </t>
  </si>
  <si>
    <t xml:space="preserve">Глава администрации Максатихинского района </t>
  </si>
  <si>
    <t>В.В.Елиферов</t>
  </si>
  <si>
    <t xml:space="preserve">Приложение 5 к МП администрации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</si>
  <si>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>Сравнительная таблица планируемого переселения граждан из аварийного жилищного фонда на территории МО "Городское поселение пгт. Максатиха"  Максатихинского района Тверской области в 2014-2015 гг.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</si>
</sst>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50"/>
      <name val="Times New Roman"/>
      <family val="1"/>
    </font>
    <font>
      <b/>
      <sz val="8"/>
      <color indexed="20"/>
      <name val="Times New Roman"/>
      <family val="1"/>
    </font>
    <font>
      <b/>
      <sz val="8"/>
      <name val="Arial Cyr"/>
      <family val="0"/>
    </font>
    <font>
      <sz val="8"/>
      <color indexed="20"/>
      <name val="Times New Roman"/>
      <family val="1"/>
    </font>
    <font>
      <sz val="8"/>
      <color indexed="61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6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6" fillId="5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tabSelected="1" workbookViewId="0" topLeftCell="A33">
      <selection activeCell="R52" sqref="R52"/>
    </sheetView>
  </sheetViews>
  <sheetFormatPr defaultColWidth="9.00390625" defaultRowHeight="12.75"/>
  <cols>
    <col min="2" max="2" width="22.00390625" style="0" customWidth="1"/>
    <col min="3" max="3" width="20.625" style="0" customWidth="1"/>
    <col min="4" max="4" width="20.125" style="0" customWidth="1"/>
    <col min="5" max="5" width="18.00390625" style="0" customWidth="1"/>
    <col min="15" max="15" width="10.125" style="0" bestFit="1" customWidth="1"/>
    <col min="16" max="16" width="11.375" style="0" customWidth="1"/>
    <col min="17" max="17" width="11.625" style="0" customWidth="1"/>
    <col min="19" max="19" width="9.875" style="0" customWidth="1"/>
    <col min="20" max="20" width="10.625" style="0" bestFit="1" customWidth="1"/>
    <col min="23" max="23" width="13.375" style="0" customWidth="1"/>
    <col min="25" max="25" width="7.25390625" style="0" customWidth="1"/>
    <col min="26" max="26" width="10.125" style="0" customWidth="1"/>
  </cols>
  <sheetData>
    <row r="1" spans="1:26" ht="151.5" customHeight="1">
      <c r="A1" s="5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2" t="s">
        <v>103</v>
      </c>
      <c r="X1" s="53"/>
      <c r="Y1" s="1"/>
      <c r="Z1" s="1"/>
    </row>
    <row r="2" spans="1:26" ht="12.75" customHeight="1">
      <c r="A2" s="56" t="s">
        <v>6</v>
      </c>
      <c r="B2" s="56" t="s">
        <v>7</v>
      </c>
      <c r="C2" s="56" t="s">
        <v>8</v>
      </c>
      <c r="D2" s="56" t="s">
        <v>9</v>
      </c>
      <c r="E2" s="56" t="s">
        <v>10</v>
      </c>
      <c r="F2" s="56" t="s">
        <v>11</v>
      </c>
      <c r="G2" s="56" t="s">
        <v>12</v>
      </c>
      <c r="H2" s="56" t="s">
        <v>15</v>
      </c>
      <c r="I2" s="56" t="s">
        <v>16</v>
      </c>
      <c r="J2" s="56" t="s">
        <v>17</v>
      </c>
      <c r="K2" s="56" t="s">
        <v>11</v>
      </c>
      <c r="L2" s="56" t="s">
        <v>12</v>
      </c>
      <c r="M2" s="56" t="s">
        <v>18</v>
      </c>
      <c r="N2" s="56" t="s">
        <v>13</v>
      </c>
      <c r="O2" s="56" t="s">
        <v>14</v>
      </c>
      <c r="P2" s="56" t="s">
        <v>0</v>
      </c>
      <c r="Q2" s="56"/>
      <c r="R2" s="56"/>
      <c r="S2" s="56"/>
      <c r="T2" s="56"/>
      <c r="U2" s="56" t="s">
        <v>54</v>
      </c>
      <c r="V2" s="56" t="s">
        <v>19</v>
      </c>
      <c r="W2" s="59" t="s">
        <v>62</v>
      </c>
      <c r="X2" s="59" t="s">
        <v>63</v>
      </c>
      <c r="Y2" s="1"/>
      <c r="Z2" s="1"/>
    </row>
    <row r="3" spans="1:26" ht="141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6"/>
      <c r="V3" s="62"/>
      <c r="W3" s="60"/>
      <c r="X3" s="60"/>
      <c r="Y3" s="1"/>
      <c r="Z3" s="1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>
        <v>0.45</v>
      </c>
      <c r="Q4" s="8">
        <v>0.5</v>
      </c>
      <c r="R4" s="8">
        <v>0.05</v>
      </c>
      <c r="S4" s="5"/>
      <c r="T4" s="5"/>
      <c r="U4" s="5"/>
      <c r="V4" s="6"/>
      <c r="W4" s="7"/>
      <c r="X4" s="7"/>
      <c r="Y4" s="1"/>
      <c r="Z4" s="1"/>
    </row>
    <row r="5" spans="1:26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6">
        <v>22</v>
      </c>
      <c r="W5" s="7"/>
      <c r="X5" s="7"/>
      <c r="Y5" s="1"/>
      <c r="Z5" s="1"/>
    </row>
    <row r="6" spans="1:26" ht="12.75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7"/>
      <c r="X6" s="7"/>
      <c r="Y6" s="1"/>
      <c r="Z6" s="1"/>
    </row>
    <row r="7" spans="1:26" ht="22.5">
      <c r="A7" s="5"/>
      <c r="B7" s="14" t="s">
        <v>71</v>
      </c>
      <c r="C7" s="5" t="s">
        <v>66</v>
      </c>
      <c r="D7" s="20">
        <v>32.9</v>
      </c>
      <c r="E7" s="5" t="s">
        <v>21</v>
      </c>
      <c r="F7" s="5" t="s">
        <v>61</v>
      </c>
      <c r="G7" s="5">
        <v>2</v>
      </c>
      <c r="H7" s="5">
        <v>2</v>
      </c>
      <c r="I7" s="5"/>
      <c r="J7" s="27">
        <f>D7</f>
        <v>32.9</v>
      </c>
      <c r="K7" s="5" t="s">
        <v>22</v>
      </c>
      <c r="L7" s="5">
        <v>1</v>
      </c>
      <c r="M7" s="5"/>
      <c r="N7" s="5"/>
      <c r="O7" s="20">
        <f aca="true" t="shared" si="0" ref="O7:O12">SUM(P7:S7)</f>
        <v>1138340</v>
      </c>
      <c r="P7" s="20">
        <f>45*W7/100</f>
        <v>512253</v>
      </c>
      <c r="Q7" s="20">
        <f>50*W7/100</f>
        <v>569170</v>
      </c>
      <c r="R7" s="20">
        <f>5*W7/100</f>
        <v>56917</v>
      </c>
      <c r="S7" s="20">
        <f aca="true" t="shared" si="1" ref="S7:S23">X7*34600</f>
        <v>0</v>
      </c>
      <c r="T7" s="20">
        <v>0</v>
      </c>
      <c r="U7" s="20"/>
      <c r="V7" s="21"/>
      <c r="W7" s="20">
        <f>D7*34600</f>
        <v>1138340</v>
      </c>
      <c r="X7" s="7">
        <f>J7-D7</f>
        <v>0</v>
      </c>
      <c r="Y7" s="1"/>
      <c r="Z7" s="1"/>
    </row>
    <row r="8" spans="1:26" ht="22.5">
      <c r="A8" s="5"/>
      <c r="B8" s="14" t="s">
        <v>72</v>
      </c>
      <c r="C8" s="5" t="s">
        <v>67</v>
      </c>
      <c r="D8" s="20">
        <v>50</v>
      </c>
      <c r="E8" s="5" t="s">
        <v>23</v>
      </c>
      <c r="F8" s="5" t="s">
        <v>61</v>
      </c>
      <c r="G8" s="5">
        <v>1</v>
      </c>
      <c r="H8" s="5">
        <v>1</v>
      </c>
      <c r="I8" s="5"/>
      <c r="J8" s="20">
        <v>54</v>
      </c>
      <c r="K8" s="5" t="s">
        <v>22</v>
      </c>
      <c r="L8" s="5">
        <v>2</v>
      </c>
      <c r="M8" s="5"/>
      <c r="N8" s="5"/>
      <c r="O8" s="20">
        <f t="shared" si="0"/>
        <v>1868400</v>
      </c>
      <c r="P8" s="20">
        <f>45*W8/100</f>
        <v>778500</v>
      </c>
      <c r="Q8" s="20">
        <f>50*W8/100</f>
        <v>865000</v>
      </c>
      <c r="R8" s="20">
        <f>5*W8/100</f>
        <v>86500</v>
      </c>
      <c r="S8" s="20">
        <f t="shared" si="1"/>
        <v>138400</v>
      </c>
      <c r="T8" s="20">
        <f>S8</f>
        <v>138400</v>
      </c>
      <c r="U8" s="20"/>
      <c r="V8" s="21"/>
      <c r="W8" s="20">
        <f aca="true" t="shared" si="2" ref="W8:W47">D8*34600</f>
        <v>1730000</v>
      </c>
      <c r="X8" s="7">
        <f>J8-D8</f>
        <v>4</v>
      </c>
      <c r="Y8" s="1"/>
      <c r="Z8" s="1"/>
    </row>
    <row r="9" spans="1:26" ht="12.75">
      <c r="A9" s="63" t="s">
        <v>24</v>
      </c>
      <c r="B9" s="64"/>
      <c r="C9" s="65"/>
      <c r="D9" s="22">
        <f>SUM(D7:D8)</f>
        <v>82.9</v>
      </c>
      <c r="E9" s="5"/>
      <c r="F9" s="5"/>
      <c r="G9" s="5">
        <f>SUM(G7:G8)</f>
        <v>3</v>
      </c>
      <c r="H9" s="5">
        <f>SUM(H7:H8)</f>
        <v>3</v>
      </c>
      <c r="I9" s="5"/>
      <c r="J9" s="22">
        <f>SUM(J7:J8)</f>
        <v>86.9</v>
      </c>
      <c r="K9" s="5"/>
      <c r="L9" s="5"/>
      <c r="M9" s="5"/>
      <c r="N9" s="5"/>
      <c r="O9" s="22">
        <f t="shared" si="0"/>
        <v>3006740</v>
      </c>
      <c r="P9" s="22">
        <f>45*W9/100</f>
        <v>1290753</v>
      </c>
      <c r="Q9" s="22">
        <f>50*W9/100</f>
        <v>1434170</v>
      </c>
      <c r="R9" s="22">
        <f>5*W9/100</f>
        <v>143417</v>
      </c>
      <c r="S9" s="22">
        <f t="shared" si="1"/>
        <v>138400</v>
      </c>
      <c r="T9" s="22">
        <f>SUM(T7:T8)</f>
        <v>138400</v>
      </c>
      <c r="U9" s="20"/>
      <c r="V9" s="21"/>
      <c r="W9" s="22">
        <f t="shared" si="2"/>
        <v>2868340</v>
      </c>
      <c r="X9" s="13">
        <f>J9-D9</f>
        <v>4</v>
      </c>
      <c r="Y9" s="1"/>
      <c r="Z9" s="1"/>
    </row>
    <row r="10" spans="1:26" ht="22.5">
      <c r="A10" s="9">
        <v>1</v>
      </c>
      <c r="B10" s="10" t="s">
        <v>73</v>
      </c>
      <c r="C10" s="5" t="s">
        <v>26</v>
      </c>
      <c r="D10" s="20">
        <v>23.1</v>
      </c>
      <c r="E10" s="5" t="s">
        <v>23</v>
      </c>
      <c r="F10" s="5" t="s">
        <v>22</v>
      </c>
      <c r="G10" s="5">
        <v>1</v>
      </c>
      <c r="H10" s="5">
        <v>1</v>
      </c>
      <c r="I10" s="5"/>
      <c r="J10" s="20">
        <v>29</v>
      </c>
      <c r="K10" s="5" t="s">
        <v>22</v>
      </c>
      <c r="L10" s="5">
        <v>1</v>
      </c>
      <c r="M10" s="5"/>
      <c r="N10" s="5"/>
      <c r="O10" s="20">
        <f t="shared" si="0"/>
        <v>1003400</v>
      </c>
      <c r="P10" s="20">
        <f aca="true" t="shared" si="3" ref="P10:P47">45*W10/100</f>
        <v>359667</v>
      </c>
      <c r="Q10" s="20">
        <f aca="true" t="shared" si="4" ref="Q10:Q47">50*W10/100</f>
        <v>399630</v>
      </c>
      <c r="R10" s="20">
        <f aca="true" t="shared" si="5" ref="R10:R47">5*W10/100</f>
        <v>39963</v>
      </c>
      <c r="S10" s="20">
        <f t="shared" si="1"/>
        <v>204139.99999999994</v>
      </c>
      <c r="T10" s="20">
        <f>S10</f>
        <v>204139.99999999994</v>
      </c>
      <c r="U10" s="20"/>
      <c r="V10" s="21"/>
      <c r="W10" s="20">
        <f t="shared" si="2"/>
        <v>799260</v>
      </c>
      <c r="X10" s="7">
        <f>J10-D10</f>
        <v>5.899999999999999</v>
      </c>
      <c r="Y10" s="1"/>
      <c r="Z10" s="1"/>
    </row>
    <row r="11" spans="1:26" ht="22.5">
      <c r="A11" s="9">
        <v>2</v>
      </c>
      <c r="B11" s="28" t="s">
        <v>74</v>
      </c>
      <c r="C11" s="5" t="s">
        <v>27</v>
      </c>
      <c r="D11" s="20">
        <v>23.5</v>
      </c>
      <c r="E11" s="5" t="s">
        <v>23</v>
      </c>
      <c r="F11" s="5" t="s">
        <v>22</v>
      </c>
      <c r="G11" s="5">
        <v>1</v>
      </c>
      <c r="H11" s="5">
        <v>1</v>
      </c>
      <c r="I11" s="5"/>
      <c r="J11" s="20">
        <v>29</v>
      </c>
      <c r="K11" s="5" t="s">
        <v>22</v>
      </c>
      <c r="L11" s="5">
        <v>1</v>
      </c>
      <c r="M11" s="5"/>
      <c r="N11" s="5"/>
      <c r="O11" s="20">
        <f t="shared" si="0"/>
        <v>1003400</v>
      </c>
      <c r="P11" s="20">
        <f t="shared" si="3"/>
        <v>365895</v>
      </c>
      <c r="Q11" s="20">
        <f t="shared" si="4"/>
        <v>406550</v>
      </c>
      <c r="R11" s="20">
        <f t="shared" si="5"/>
        <v>40655</v>
      </c>
      <c r="S11" s="20">
        <f t="shared" si="1"/>
        <v>190300</v>
      </c>
      <c r="T11" s="20">
        <f aca="true" t="shared" si="6" ref="T11:T45">S11</f>
        <v>190300</v>
      </c>
      <c r="U11" s="20"/>
      <c r="V11" s="21"/>
      <c r="W11" s="20">
        <f t="shared" si="2"/>
        <v>813100</v>
      </c>
      <c r="X11" s="7">
        <f>J11-D11</f>
        <v>5.5</v>
      </c>
      <c r="Y11" s="1"/>
      <c r="Z11" s="1"/>
    </row>
    <row r="12" spans="1:26" ht="22.5">
      <c r="A12" s="5">
        <v>3</v>
      </c>
      <c r="B12" s="14" t="s">
        <v>75</v>
      </c>
      <c r="C12" s="5" t="s">
        <v>28</v>
      </c>
      <c r="D12" s="20">
        <v>20.5</v>
      </c>
      <c r="E12" s="5" t="s">
        <v>21</v>
      </c>
      <c r="F12" s="5" t="s">
        <v>22</v>
      </c>
      <c r="G12" s="5">
        <v>1</v>
      </c>
      <c r="H12" s="5">
        <v>1</v>
      </c>
      <c r="I12" s="5"/>
      <c r="J12" s="27">
        <f>D12</f>
        <v>20.5</v>
      </c>
      <c r="K12" s="5" t="s">
        <v>22</v>
      </c>
      <c r="L12" s="5">
        <v>1</v>
      </c>
      <c r="M12" s="5"/>
      <c r="N12" s="5"/>
      <c r="O12" s="20">
        <f t="shared" si="0"/>
        <v>709300</v>
      </c>
      <c r="P12" s="20">
        <f t="shared" si="3"/>
        <v>319185</v>
      </c>
      <c r="Q12" s="20">
        <f t="shared" si="4"/>
        <v>354650</v>
      </c>
      <c r="R12" s="20">
        <f t="shared" si="5"/>
        <v>35465</v>
      </c>
      <c r="S12" s="20">
        <f t="shared" si="1"/>
        <v>0</v>
      </c>
      <c r="T12" s="20">
        <v>0</v>
      </c>
      <c r="U12" s="20"/>
      <c r="V12" s="21"/>
      <c r="W12" s="20">
        <f t="shared" si="2"/>
        <v>709300</v>
      </c>
      <c r="X12" s="7">
        <f aca="true" t="shared" si="7" ref="X12:X22">J12-D12</f>
        <v>0</v>
      </c>
      <c r="Y12" s="1"/>
      <c r="Z12" s="1"/>
    </row>
    <row r="13" spans="1:26" ht="22.5">
      <c r="A13" s="5">
        <v>4</v>
      </c>
      <c r="B13" s="14" t="s">
        <v>76</v>
      </c>
      <c r="C13" s="5" t="s">
        <v>29</v>
      </c>
      <c r="D13" s="20">
        <v>20.2</v>
      </c>
      <c r="E13" s="5" t="s">
        <v>21</v>
      </c>
      <c r="F13" s="5" t="s">
        <v>22</v>
      </c>
      <c r="G13" s="5">
        <v>1</v>
      </c>
      <c r="H13" s="5">
        <v>1</v>
      </c>
      <c r="I13" s="5"/>
      <c r="J13" s="27">
        <f>D13</f>
        <v>20.2</v>
      </c>
      <c r="K13" s="5" t="s">
        <v>22</v>
      </c>
      <c r="L13" s="5">
        <v>1</v>
      </c>
      <c r="M13" s="5"/>
      <c r="N13" s="5"/>
      <c r="O13" s="20">
        <f aca="true" t="shared" si="8" ref="O13:O47">SUM(P13:S13)</f>
        <v>698920</v>
      </c>
      <c r="P13" s="20">
        <f t="shared" si="3"/>
        <v>314514</v>
      </c>
      <c r="Q13" s="20">
        <f t="shared" si="4"/>
        <v>349460</v>
      </c>
      <c r="R13" s="20">
        <f t="shared" si="5"/>
        <v>34946</v>
      </c>
      <c r="S13" s="20">
        <f t="shared" si="1"/>
        <v>0</v>
      </c>
      <c r="T13" s="20">
        <v>0</v>
      </c>
      <c r="U13" s="20"/>
      <c r="V13" s="21"/>
      <c r="W13" s="20">
        <f t="shared" si="2"/>
        <v>698920</v>
      </c>
      <c r="X13" s="7">
        <f t="shared" si="7"/>
        <v>0</v>
      </c>
      <c r="Y13" s="1"/>
      <c r="Z13" s="1"/>
    </row>
    <row r="14" spans="1:26" ht="22.5">
      <c r="A14" s="9">
        <v>5</v>
      </c>
      <c r="B14" s="12" t="s">
        <v>77</v>
      </c>
      <c r="C14" s="5" t="s">
        <v>30</v>
      </c>
      <c r="D14" s="20">
        <v>22.9</v>
      </c>
      <c r="E14" s="5" t="s">
        <v>23</v>
      </c>
      <c r="F14" s="5" t="s">
        <v>22</v>
      </c>
      <c r="G14" s="5">
        <v>1</v>
      </c>
      <c r="H14" s="5">
        <v>1</v>
      </c>
      <c r="I14" s="5"/>
      <c r="J14" s="20">
        <v>29</v>
      </c>
      <c r="K14" s="5" t="s">
        <v>22</v>
      </c>
      <c r="L14" s="5">
        <v>1</v>
      </c>
      <c r="M14" s="5"/>
      <c r="N14" s="5"/>
      <c r="O14" s="20">
        <f t="shared" si="8"/>
        <v>1003400</v>
      </c>
      <c r="P14" s="20">
        <f t="shared" si="3"/>
        <v>356553</v>
      </c>
      <c r="Q14" s="20">
        <f t="shared" si="4"/>
        <v>396170</v>
      </c>
      <c r="R14" s="20">
        <f t="shared" si="5"/>
        <v>39617</v>
      </c>
      <c r="S14" s="20">
        <f t="shared" si="1"/>
        <v>211060.00000000006</v>
      </c>
      <c r="T14" s="20">
        <f t="shared" si="6"/>
        <v>211060.00000000006</v>
      </c>
      <c r="U14" s="20"/>
      <c r="V14" s="21"/>
      <c r="W14" s="20">
        <f t="shared" si="2"/>
        <v>792340</v>
      </c>
      <c r="X14" s="7">
        <f t="shared" si="7"/>
        <v>6.100000000000001</v>
      </c>
      <c r="Y14" s="1"/>
      <c r="Z14" s="1"/>
    </row>
    <row r="15" spans="1:26" ht="22.5">
      <c r="A15" s="9">
        <v>6</v>
      </c>
      <c r="B15" s="10" t="s">
        <v>78</v>
      </c>
      <c r="C15" s="5" t="s">
        <v>31</v>
      </c>
      <c r="D15" s="20">
        <v>23.2</v>
      </c>
      <c r="E15" s="5" t="s">
        <v>23</v>
      </c>
      <c r="F15" s="5" t="s">
        <v>22</v>
      </c>
      <c r="G15" s="5">
        <v>2</v>
      </c>
      <c r="H15" s="5">
        <v>2</v>
      </c>
      <c r="I15" s="5"/>
      <c r="J15" s="20">
        <v>29</v>
      </c>
      <c r="K15" s="5" t="s">
        <v>22</v>
      </c>
      <c r="L15" s="5">
        <v>1</v>
      </c>
      <c r="M15" s="5"/>
      <c r="N15" s="5"/>
      <c r="O15" s="20">
        <f t="shared" si="8"/>
        <v>1003400</v>
      </c>
      <c r="P15" s="20">
        <f t="shared" si="3"/>
        <v>361224</v>
      </c>
      <c r="Q15" s="20">
        <f t="shared" si="4"/>
        <v>401360</v>
      </c>
      <c r="R15" s="20">
        <f t="shared" si="5"/>
        <v>40136</v>
      </c>
      <c r="S15" s="20">
        <f t="shared" si="1"/>
        <v>200680.00000000003</v>
      </c>
      <c r="T15" s="20">
        <f t="shared" si="6"/>
        <v>200680.00000000003</v>
      </c>
      <c r="U15" s="20"/>
      <c r="V15" s="21"/>
      <c r="W15" s="20">
        <f t="shared" si="2"/>
        <v>802720</v>
      </c>
      <c r="X15" s="7">
        <f t="shared" si="7"/>
        <v>5.800000000000001</v>
      </c>
      <c r="Y15" s="1"/>
      <c r="Z15" s="1"/>
    </row>
    <row r="16" spans="1:26" ht="33">
      <c r="A16" s="9">
        <v>7</v>
      </c>
      <c r="B16" s="10" t="s">
        <v>79</v>
      </c>
      <c r="C16" s="5" t="s">
        <v>32</v>
      </c>
      <c r="D16" s="20">
        <v>20.4</v>
      </c>
      <c r="E16" s="5" t="s">
        <v>23</v>
      </c>
      <c r="F16" s="5" t="s">
        <v>22</v>
      </c>
      <c r="G16" s="5">
        <v>1</v>
      </c>
      <c r="H16" s="5">
        <v>1</v>
      </c>
      <c r="I16" s="5"/>
      <c r="J16" s="20">
        <f>D16</f>
        <v>20.4</v>
      </c>
      <c r="K16" s="5" t="s">
        <v>22</v>
      </c>
      <c r="L16" s="5">
        <v>1</v>
      </c>
      <c r="M16" s="5"/>
      <c r="N16" s="5"/>
      <c r="O16" s="20">
        <f t="shared" si="8"/>
        <v>705840</v>
      </c>
      <c r="P16" s="20">
        <f t="shared" si="3"/>
        <v>317628</v>
      </c>
      <c r="Q16" s="20">
        <f t="shared" si="4"/>
        <v>352920</v>
      </c>
      <c r="R16" s="20">
        <f t="shared" si="5"/>
        <v>35292</v>
      </c>
      <c r="S16" s="20">
        <f t="shared" si="1"/>
        <v>0</v>
      </c>
      <c r="T16" s="20">
        <f t="shared" si="6"/>
        <v>0</v>
      </c>
      <c r="U16" s="20"/>
      <c r="V16" s="21"/>
      <c r="W16" s="20">
        <f t="shared" si="2"/>
        <v>705840</v>
      </c>
      <c r="X16" s="7">
        <f t="shared" si="7"/>
        <v>0</v>
      </c>
      <c r="Y16" s="1"/>
      <c r="Z16" s="1"/>
    </row>
    <row r="17" spans="1:26" ht="33.75">
      <c r="A17" s="9">
        <v>8</v>
      </c>
      <c r="B17" s="10" t="s">
        <v>80</v>
      </c>
      <c r="C17" s="5" t="s">
        <v>33</v>
      </c>
      <c r="D17" s="20">
        <v>20.5</v>
      </c>
      <c r="E17" s="5" t="s">
        <v>23</v>
      </c>
      <c r="F17" s="5" t="s">
        <v>22</v>
      </c>
      <c r="G17" s="5">
        <v>1</v>
      </c>
      <c r="H17" s="5">
        <v>1</v>
      </c>
      <c r="I17" s="5"/>
      <c r="J17" s="20">
        <f>D17</f>
        <v>20.5</v>
      </c>
      <c r="K17" s="5" t="s">
        <v>22</v>
      </c>
      <c r="L17" s="5">
        <v>1</v>
      </c>
      <c r="M17" s="5"/>
      <c r="N17" s="5"/>
      <c r="O17" s="20">
        <f t="shared" si="8"/>
        <v>709300</v>
      </c>
      <c r="P17" s="20">
        <f t="shared" si="3"/>
        <v>319185</v>
      </c>
      <c r="Q17" s="20">
        <f t="shared" si="4"/>
        <v>354650</v>
      </c>
      <c r="R17" s="20">
        <f t="shared" si="5"/>
        <v>35465</v>
      </c>
      <c r="S17" s="20">
        <f t="shared" si="1"/>
        <v>0</v>
      </c>
      <c r="T17" s="20">
        <f t="shared" si="6"/>
        <v>0</v>
      </c>
      <c r="U17" s="20"/>
      <c r="V17" s="21"/>
      <c r="W17" s="20">
        <f t="shared" si="2"/>
        <v>709300</v>
      </c>
      <c r="X17" s="7">
        <f t="shared" si="7"/>
        <v>0</v>
      </c>
      <c r="Y17" s="1"/>
      <c r="Z17" s="1"/>
    </row>
    <row r="18" spans="1:26" ht="12.75">
      <c r="A18" s="55" t="s">
        <v>24</v>
      </c>
      <c r="B18" s="55"/>
      <c r="C18" s="55"/>
      <c r="D18" s="22">
        <f>SUM(D10:D17)</f>
        <v>174.29999999999998</v>
      </c>
      <c r="E18" s="5"/>
      <c r="F18" s="5"/>
      <c r="G18" s="11">
        <f>SUM(G10:G17)</f>
        <v>9</v>
      </c>
      <c r="H18" s="11">
        <f>SUM(H10:H17)</f>
        <v>9</v>
      </c>
      <c r="I18" s="5"/>
      <c r="J18" s="22">
        <f>SUM(J10:J17)</f>
        <v>197.6</v>
      </c>
      <c r="K18" s="5"/>
      <c r="L18" s="5"/>
      <c r="M18" s="5"/>
      <c r="N18" s="5"/>
      <c r="O18" s="22">
        <f t="shared" si="8"/>
        <v>6836959.999999999</v>
      </c>
      <c r="P18" s="22">
        <f t="shared" si="3"/>
        <v>2713850.9999999995</v>
      </c>
      <c r="Q18" s="22">
        <f t="shared" si="4"/>
        <v>3015389.9999999995</v>
      </c>
      <c r="R18" s="22">
        <f t="shared" si="5"/>
        <v>301538.99999999994</v>
      </c>
      <c r="S18" s="22">
        <f t="shared" si="1"/>
        <v>806180.0000000003</v>
      </c>
      <c r="T18" s="22">
        <f>SUM(T10:T17)</f>
        <v>806180</v>
      </c>
      <c r="U18" s="20"/>
      <c r="V18" s="21"/>
      <c r="W18" s="22">
        <f t="shared" si="2"/>
        <v>6030779.999999999</v>
      </c>
      <c r="X18" s="13">
        <f t="shared" si="7"/>
        <v>23.30000000000001</v>
      </c>
      <c r="Y18" s="1"/>
      <c r="Z18" s="1"/>
    </row>
    <row r="19" spans="1:26" ht="22.5">
      <c r="A19" s="5">
        <v>9</v>
      </c>
      <c r="B19" s="12" t="s">
        <v>81</v>
      </c>
      <c r="C19" s="5" t="s">
        <v>25</v>
      </c>
      <c r="D19" s="20">
        <v>43.9</v>
      </c>
      <c r="E19" s="5" t="s">
        <v>23</v>
      </c>
      <c r="F19" s="5" t="s">
        <v>22</v>
      </c>
      <c r="G19" s="5">
        <v>1</v>
      </c>
      <c r="H19" s="5">
        <v>1</v>
      </c>
      <c r="I19" s="5"/>
      <c r="J19" s="20">
        <v>44</v>
      </c>
      <c r="K19" s="5" t="s">
        <v>22</v>
      </c>
      <c r="L19" s="5">
        <v>2</v>
      </c>
      <c r="M19" s="5"/>
      <c r="N19" s="5"/>
      <c r="O19" s="20">
        <f t="shared" si="8"/>
        <v>1522400</v>
      </c>
      <c r="P19" s="20">
        <f t="shared" si="3"/>
        <v>683523</v>
      </c>
      <c r="Q19" s="20">
        <f t="shared" si="4"/>
        <v>759470</v>
      </c>
      <c r="R19" s="20">
        <f t="shared" si="5"/>
        <v>75947</v>
      </c>
      <c r="S19" s="20">
        <f t="shared" si="1"/>
        <v>3460.000000000049</v>
      </c>
      <c r="T19" s="20">
        <f t="shared" si="6"/>
        <v>3460.000000000049</v>
      </c>
      <c r="U19" s="20"/>
      <c r="V19" s="21"/>
      <c r="W19" s="20">
        <f t="shared" si="2"/>
        <v>1518940</v>
      </c>
      <c r="X19" s="7">
        <f t="shared" si="7"/>
        <v>0.10000000000000142</v>
      </c>
      <c r="Y19" s="1"/>
      <c r="Z19" s="1"/>
    </row>
    <row r="20" spans="1:26" ht="22.5">
      <c r="A20" s="5">
        <v>10</v>
      </c>
      <c r="B20" s="10" t="s">
        <v>82</v>
      </c>
      <c r="C20" s="5" t="s">
        <v>34</v>
      </c>
      <c r="D20" s="20">
        <v>31.3</v>
      </c>
      <c r="E20" s="5" t="s">
        <v>23</v>
      </c>
      <c r="F20" s="5" t="s">
        <v>22</v>
      </c>
      <c r="G20" s="5">
        <v>1</v>
      </c>
      <c r="H20" s="5">
        <v>1</v>
      </c>
      <c r="I20" s="5"/>
      <c r="J20" s="20">
        <f>D20</f>
        <v>31.3</v>
      </c>
      <c r="K20" s="5" t="s">
        <v>22</v>
      </c>
      <c r="L20" s="5">
        <v>1</v>
      </c>
      <c r="M20" s="5"/>
      <c r="N20" s="5"/>
      <c r="O20" s="20">
        <f t="shared" si="8"/>
        <v>1082980</v>
      </c>
      <c r="P20" s="20">
        <f t="shared" si="3"/>
        <v>487341</v>
      </c>
      <c r="Q20" s="20">
        <f t="shared" si="4"/>
        <v>541490</v>
      </c>
      <c r="R20" s="20">
        <f t="shared" si="5"/>
        <v>54149</v>
      </c>
      <c r="S20" s="20">
        <f t="shared" si="1"/>
        <v>0</v>
      </c>
      <c r="T20" s="20">
        <f t="shared" si="6"/>
        <v>0</v>
      </c>
      <c r="U20" s="20"/>
      <c r="V20" s="21"/>
      <c r="W20" s="20">
        <f t="shared" si="2"/>
        <v>1082980</v>
      </c>
      <c r="X20" s="7">
        <f t="shared" si="7"/>
        <v>0</v>
      </c>
      <c r="Y20" s="1"/>
      <c r="Z20" s="1"/>
    </row>
    <row r="21" spans="1:26" ht="22.5">
      <c r="A21" s="5">
        <v>11</v>
      </c>
      <c r="B21" s="10" t="s">
        <v>83</v>
      </c>
      <c r="C21" s="5" t="s">
        <v>35</v>
      </c>
      <c r="D21" s="20">
        <v>32.9</v>
      </c>
      <c r="E21" s="5" t="s">
        <v>23</v>
      </c>
      <c r="F21" s="5" t="s">
        <v>22</v>
      </c>
      <c r="G21" s="5">
        <v>2</v>
      </c>
      <c r="H21" s="5">
        <v>2</v>
      </c>
      <c r="I21" s="5"/>
      <c r="J21" s="20">
        <v>44</v>
      </c>
      <c r="K21" s="5" t="s">
        <v>22</v>
      </c>
      <c r="L21" s="5">
        <v>2</v>
      </c>
      <c r="M21" s="5"/>
      <c r="N21" s="5"/>
      <c r="O21" s="20">
        <f t="shared" si="8"/>
        <v>1522400</v>
      </c>
      <c r="P21" s="20">
        <f t="shared" si="3"/>
        <v>512253</v>
      </c>
      <c r="Q21" s="20">
        <f t="shared" si="4"/>
        <v>569170</v>
      </c>
      <c r="R21" s="20">
        <f t="shared" si="5"/>
        <v>56917</v>
      </c>
      <c r="S21" s="20">
        <f t="shared" si="1"/>
        <v>384060.00000000006</v>
      </c>
      <c r="T21" s="20">
        <f t="shared" si="6"/>
        <v>384060.00000000006</v>
      </c>
      <c r="U21" s="20"/>
      <c r="V21" s="21"/>
      <c r="W21" s="20">
        <f t="shared" si="2"/>
        <v>1138340</v>
      </c>
      <c r="X21" s="7">
        <f t="shared" si="7"/>
        <v>11.100000000000001</v>
      </c>
      <c r="Y21" s="1"/>
      <c r="Z21" s="1"/>
    </row>
    <row r="22" spans="1:26" ht="12.75">
      <c r="A22" s="55" t="s">
        <v>36</v>
      </c>
      <c r="B22" s="55"/>
      <c r="C22" s="55"/>
      <c r="D22" s="22">
        <f>SUM(D19:D21)</f>
        <v>108.1</v>
      </c>
      <c r="E22" s="5"/>
      <c r="F22" s="5"/>
      <c r="G22" s="11">
        <f>SUM(G19:G21)</f>
        <v>4</v>
      </c>
      <c r="H22" s="11">
        <f>SUM(H19:H21)</f>
        <v>4</v>
      </c>
      <c r="I22" s="5"/>
      <c r="J22" s="22">
        <f>SUM(J19:J21)</f>
        <v>119.3</v>
      </c>
      <c r="K22" s="5"/>
      <c r="L22" s="5"/>
      <c r="M22" s="5"/>
      <c r="N22" s="5"/>
      <c r="O22" s="22">
        <f t="shared" si="8"/>
        <v>4127780</v>
      </c>
      <c r="P22" s="22">
        <f t="shared" si="3"/>
        <v>1683117</v>
      </c>
      <c r="Q22" s="22">
        <f t="shared" si="4"/>
        <v>1870130</v>
      </c>
      <c r="R22" s="22">
        <f t="shared" si="5"/>
        <v>187013</v>
      </c>
      <c r="S22" s="22">
        <f t="shared" si="1"/>
        <v>387520.0000000001</v>
      </c>
      <c r="T22" s="22">
        <f>SUM(T19:T21)</f>
        <v>387520.0000000001</v>
      </c>
      <c r="U22" s="20"/>
      <c r="V22" s="21"/>
      <c r="W22" s="22">
        <f t="shared" si="2"/>
        <v>3740260</v>
      </c>
      <c r="X22" s="13">
        <f t="shared" si="7"/>
        <v>11.200000000000003</v>
      </c>
      <c r="Y22" s="1"/>
      <c r="Z22" s="1"/>
    </row>
    <row r="23" spans="1:26" ht="45">
      <c r="A23" s="9">
        <v>12</v>
      </c>
      <c r="B23" s="14" t="s">
        <v>84</v>
      </c>
      <c r="C23" s="5" t="s">
        <v>70</v>
      </c>
      <c r="D23" s="20">
        <v>35.98</v>
      </c>
      <c r="E23" s="5" t="s">
        <v>21</v>
      </c>
      <c r="F23" s="5" t="s">
        <v>22</v>
      </c>
      <c r="G23" s="5">
        <v>2</v>
      </c>
      <c r="H23" s="5">
        <v>2</v>
      </c>
      <c r="I23" s="5"/>
      <c r="J23" s="27">
        <v>54</v>
      </c>
      <c r="K23" s="5" t="s">
        <v>22</v>
      </c>
      <c r="L23" s="5">
        <v>2</v>
      </c>
      <c r="M23" s="5"/>
      <c r="N23" s="5"/>
      <c r="O23" s="20">
        <f t="shared" si="8"/>
        <v>1868400</v>
      </c>
      <c r="P23" s="20">
        <f t="shared" si="3"/>
        <v>560208.6</v>
      </c>
      <c r="Q23" s="20">
        <f t="shared" si="4"/>
        <v>622454</v>
      </c>
      <c r="R23" s="20">
        <f t="shared" si="5"/>
        <v>62245.4</v>
      </c>
      <c r="S23" s="20">
        <f t="shared" si="1"/>
        <v>623492.0000000001</v>
      </c>
      <c r="T23" s="20">
        <v>0</v>
      </c>
      <c r="U23" s="20"/>
      <c r="V23" s="21"/>
      <c r="W23" s="20">
        <f t="shared" si="2"/>
        <v>1244908</v>
      </c>
      <c r="X23" s="7">
        <f aca="true" t="shared" si="9" ref="X23:X46">J23-D23</f>
        <v>18.020000000000003</v>
      </c>
      <c r="Y23" s="1"/>
      <c r="Z23" s="1"/>
    </row>
    <row r="24" spans="1:26" ht="54.75" customHeight="1">
      <c r="A24" s="5">
        <v>13</v>
      </c>
      <c r="B24" s="14"/>
      <c r="C24" s="5" t="s">
        <v>39</v>
      </c>
      <c r="D24" s="20"/>
      <c r="E24" s="5" t="s">
        <v>21</v>
      </c>
      <c r="F24" s="5"/>
      <c r="G24" s="5"/>
      <c r="H24" s="5"/>
      <c r="I24" s="5"/>
      <c r="J24" s="27"/>
      <c r="K24" s="5"/>
      <c r="L24" s="5"/>
      <c r="M24" s="5"/>
      <c r="N24" s="5"/>
      <c r="O24" s="20"/>
      <c r="P24" s="20"/>
      <c r="Q24" s="20"/>
      <c r="R24" s="20"/>
      <c r="S24" s="20"/>
      <c r="T24" s="20"/>
      <c r="U24" s="20"/>
      <c r="V24" s="21"/>
      <c r="W24" s="20">
        <f t="shared" si="2"/>
        <v>0</v>
      </c>
      <c r="X24" s="7"/>
      <c r="Y24" s="1"/>
      <c r="Z24" s="1"/>
    </row>
    <row r="25" spans="1:26" ht="53.25" customHeight="1">
      <c r="A25" s="9">
        <v>15</v>
      </c>
      <c r="B25" s="10" t="s">
        <v>85</v>
      </c>
      <c r="C25" s="5" t="s">
        <v>37</v>
      </c>
      <c r="D25" s="20">
        <v>33.5</v>
      </c>
      <c r="E25" s="5" t="s">
        <v>23</v>
      </c>
      <c r="F25" s="5" t="s">
        <v>22</v>
      </c>
      <c r="G25" s="5">
        <v>1</v>
      </c>
      <c r="H25" s="5">
        <v>1</v>
      </c>
      <c r="I25" s="5"/>
      <c r="J25" s="20">
        <f>D25</f>
        <v>33.5</v>
      </c>
      <c r="K25" s="5" t="s">
        <v>22</v>
      </c>
      <c r="L25" s="5">
        <v>1</v>
      </c>
      <c r="M25" s="5"/>
      <c r="N25" s="5"/>
      <c r="O25" s="20">
        <f t="shared" si="8"/>
        <v>1159100</v>
      </c>
      <c r="P25" s="20">
        <f t="shared" si="3"/>
        <v>521595</v>
      </c>
      <c r="Q25" s="20">
        <f t="shared" si="4"/>
        <v>579550</v>
      </c>
      <c r="R25" s="20">
        <f t="shared" si="5"/>
        <v>57955</v>
      </c>
      <c r="S25" s="20">
        <f aca="true" t="shared" si="10" ref="S25:S31">X25*34600</f>
        <v>0</v>
      </c>
      <c r="T25" s="20">
        <f t="shared" si="6"/>
        <v>0</v>
      </c>
      <c r="U25" s="20"/>
      <c r="V25" s="21"/>
      <c r="W25" s="20">
        <f t="shared" si="2"/>
        <v>1159100</v>
      </c>
      <c r="X25" s="7">
        <f t="shared" si="9"/>
        <v>0</v>
      </c>
      <c r="Y25" s="1"/>
      <c r="Z25" s="1"/>
    </row>
    <row r="26" spans="1:26" ht="90" customHeight="1">
      <c r="A26" s="9">
        <v>16</v>
      </c>
      <c r="B26" s="10" t="s">
        <v>86</v>
      </c>
      <c r="C26" s="5" t="s">
        <v>38</v>
      </c>
      <c r="D26" s="20">
        <v>34.1</v>
      </c>
      <c r="E26" s="5" t="s">
        <v>23</v>
      </c>
      <c r="F26" s="5" t="s">
        <v>22</v>
      </c>
      <c r="G26" s="5">
        <v>1</v>
      </c>
      <c r="H26" s="5">
        <v>1</v>
      </c>
      <c r="I26" s="5"/>
      <c r="J26" s="20">
        <f>D26</f>
        <v>34.1</v>
      </c>
      <c r="K26" s="5" t="s">
        <v>61</v>
      </c>
      <c r="L26" s="5">
        <v>1</v>
      </c>
      <c r="M26" s="5"/>
      <c r="N26" s="5"/>
      <c r="O26" s="20">
        <f t="shared" si="8"/>
        <v>1179860</v>
      </c>
      <c r="P26" s="20">
        <f t="shared" si="3"/>
        <v>530937</v>
      </c>
      <c r="Q26" s="20">
        <f t="shared" si="4"/>
        <v>589930</v>
      </c>
      <c r="R26" s="20">
        <f t="shared" si="5"/>
        <v>58993</v>
      </c>
      <c r="S26" s="20">
        <f t="shared" si="10"/>
        <v>0</v>
      </c>
      <c r="T26" s="20">
        <f t="shared" si="6"/>
        <v>0</v>
      </c>
      <c r="U26" s="20"/>
      <c r="V26" s="21"/>
      <c r="W26" s="20">
        <f t="shared" si="2"/>
        <v>1179860</v>
      </c>
      <c r="X26" s="7">
        <f t="shared" si="9"/>
        <v>0</v>
      </c>
      <c r="Y26" s="1"/>
      <c r="Z26" s="1"/>
    </row>
    <row r="27" spans="1:26" ht="12.75">
      <c r="A27" s="55" t="s">
        <v>24</v>
      </c>
      <c r="B27" s="55"/>
      <c r="C27" s="55"/>
      <c r="D27" s="22">
        <f>SUM(D23:D26)</f>
        <v>103.57999999999998</v>
      </c>
      <c r="E27" s="5"/>
      <c r="F27" s="5"/>
      <c r="G27" s="11">
        <f>SUM(G23:G26)</f>
        <v>4</v>
      </c>
      <c r="H27" s="11">
        <f>SUM(H23:H26)</f>
        <v>4</v>
      </c>
      <c r="I27" s="5"/>
      <c r="J27" s="22">
        <f>SUM(J23:J26)</f>
        <v>121.6</v>
      </c>
      <c r="K27" s="5"/>
      <c r="L27" s="5"/>
      <c r="M27" s="5"/>
      <c r="N27" s="5"/>
      <c r="O27" s="22">
        <f t="shared" si="8"/>
        <v>4207360</v>
      </c>
      <c r="P27" s="22">
        <f t="shared" si="3"/>
        <v>1612740.5999999996</v>
      </c>
      <c r="Q27" s="22">
        <f t="shared" si="4"/>
        <v>1791933.9999999998</v>
      </c>
      <c r="R27" s="22">
        <f t="shared" si="5"/>
        <v>179193.39999999997</v>
      </c>
      <c r="S27" s="22">
        <f t="shared" si="10"/>
        <v>623492.0000000003</v>
      </c>
      <c r="T27" s="22">
        <f>SUM(T23:T26)</f>
        <v>0</v>
      </c>
      <c r="U27" s="20"/>
      <c r="V27" s="21"/>
      <c r="W27" s="22">
        <f t="shared" si="2"/>
        <v>3583867.9999999995</v>
      </c>
      <c r="X27" s="13">
        <f t="shared" si="9"/>
        <v>18.02000000000001</v>
      </c>
      <c r="Y27" s="1"/>
      <c r="Z27" s="1"/>
    </row>
    <row r="28" spans="1:26" ht="22.5">
      <c r="A28" s="9">
        <v>17</v>
      </c>
      <c r="B28" s="10" t="s">
        <v>87</v>
      </c>
      <c r="C28" s="5" t="s">
        <v>40</v>
      </c>
      <c r="D28" s="20">
        <v>27.8</v>
      </c>
      <c r="E28" s="5" t="s">
        <v>23</v>
      </c>
      <c r="F28" s="5" t="s">
        <v>22</v>
      </c>
      <c r="G28" s="5">
        <v>1</v>
      </c>
      <c r="H28" s="5">
        <v>1</v>
      </c>
      <c r="I28" s="5"/>
      <c r="J28" s="20">
        <v>29</v>
      </c>
      <c r="K28" s="5" t="s">
        <v>22</v>
      </c>
      <c r="L28" s="5">
        <v>1</v>
      </c>
      <c r="M28" s="5"/>
      <c r="N28" s="5"/>
      <c r="O28" s="20">
        <f t="shared" si="8"/>
        <v>1003400</v>
      </c>
      <c r="P28" s="20">
        <f t="shared" si="3"/>
        <v>432846</v>
      </c>
      <c r="Q28" s="20">
        <f t="shared" si="4"/>
        <v>480940</v>
      </c>
      <c r="R28" s="20">
        <f t="shared" si="5"/>
        <v>48094</v>
      </c>
      <c r="S28" s="20">
        <f t="shared" si="10"/>
        <v>41519.99999999998</v>
      </c>
      <c r="T28" s="20">
        <f t="shared" si="6"/>
        <v>41519.99999999998</v>
      </c>
      <c r="U28" s="20"/>
      <c r="V28" s="21"/>
      <c r="W28" s="20">
        <f t="shared" si="2"/>
        <v>961880</v>
      </c>
      <c r="X28" s="7">
        <f t="shared" si="9"/>
        <v>1.1999999999999993</v>
      </c>
      <c r="Y28" s="1"/>
      <c r="Z28" s="1"/>
    </row>
    <row r="29" spans="1:26" ht="53.25" customHeight="1">
      <c r="A29" s="9">
        <v>18</v>
      </c>
      <c r="B29" s="10" t="s">
        <v>88</v>
      </c>
      <c r="C29" s="5" t="s">
        <v>65</v>
      </c>
      <c r="D29" s="20">
        <v>23.41</v>
      </c>
      <c r="E29" s="5" t="s">
        <v>23</v>
      </c>
      <c r="F29" s="5" t="s">
        <v>22</v>
      </c>
      <c r="G29" s="5">
        <v>1</v>
      </c>
      <c r="H29" s="5">
        <v>1</v>
      </c>
      <c r="I29" s="5"/>
      <c r="J29" s="20">
        <f>D29</f>
        <v>23.41</v>
      </c>
      <c r="K29" s="5" t="s">
        <v>22</v>
      </c>
      <c r="L29" s="5">
        <v>1</v>
      </c>
      <c r="M29" s="5"/>
      <c r="N29" s="5"/>
      <c r="O29" s="20">
        <f t="shared" si="8"/>
        <v>809986</v>
      </c>
      <c r="P29" s="20">
        <f t="shared" si="3"/>
        <v>364493.7</v>
      </c>
      <c r="Q29" s="20">
        <f t="shared" si="4"/>
        <v>404993</v>
      </c>
      <c r="R29" s="20">
        <f t="shared" si="5"/>
        <v>40499.3</v>
      </c>
      <c r="S29" s="20">
        <f t="shared" si="10"/>
        <v>0</v>
      </c>
      <c r="T29" s="20">
        <f>Y29*34600</f>
        <v>0</v>
      </c>
      <c r="U29" s="20"/>
      <c r="V29" s="21"/>
      <c r="W29" s="20">
        <f t="shared" si="2"/>
        <v>809986</v>
      </c>
      <c r="X29" s="7">
        <f t="shared" si="9"/>
        <v>0</v>
      </c>
      <c r="Y29" s="1"/>
      <c r="Z29" s="1"/>
    </row>
    <row r="30" spans="1:26" ht="22.5">
      <c r="A30" s="9">
        <v>19</v>
      </c>
      <c r="B30" s="10" t="s">
        <v>89</v>
      </c>
      <c r="C30" s="5" t="s">
        <v>64</v>
      </c>
      <c r="D30" s="20">
        <v>26.39</v>
      </c>
      <c r="E30" s="5" t="s">
        <v>23</v>
      </c>
      <c r="F30" s="5" t="s">
        <v>22</v>
      </c>
      <c r="G30" s="5">
        <v>1</v>
      </c>
      <c r="H30" s="5">
        <v>1</v>
      </c>
      <c r="I30" s="5"/>
      <c r="J30" s="20">
        <f>D30</f>
        <v>26.39</v>
      </c>
      <c r="K30" s="5" t="s">
        <v>22</v>
      </c>
      <c r="L30" s="5">
        <v>1</v>
      </c>
      <c r="M30" s="5"/>
      <c r="N30" s="5"/>
      <c r="O30" s="20">
        <f t="shared" si="8"/>
        <v>913094</v>
      </c>
      <c r="P30" s="20">
        <f t="shared" si="3"/>
        <v>410892.3</v>
      </c>
      <c r="Q30" s="20">
        <f t="shared" si="4"/>
        <v>456547</v>
      </c>
      <c r="R30" s="20">
        <f t="shared" si="5"/>
        <v>45654.7</v>
      </c>
      <c r="S30" s="20">
        <f t="shared" si="10"/>
        <v>0</v>
      </c>
      <c r="T30" s="20">
        <f t="shared" si="6"/>
        <v>0</v>
      </c>
      <c r="U30" s="20"/>
      <c r="V30" s="21"/>
      <c r="W30" s="20">
        <f t="shared" si="2"/>
        <v>913094</v>
      </c>
      <c r="X30" s="7">
        <f t="shared" si="9"/>
        <v>0</v>
      </c>
      <c r="Y30" s="1"/>
      <c r="Z30" s="1"/>
    </row>
    <row r="31" spans="1:26" ht="22.5">
      <c r="A31" s="9">
        <v>20</v>
      </c>
      <c r="B31" s="10" t="s">
        <v>90</v>
      </c>
      <c r="C31" s="5" t="s">
        <v>41</v>
      </c>
      <c r="D31" s="20">
        <v>43.2</v>
      </c>
      <c r="E31" s="5" t="s">
        <v>23</v>
      </c>
      <c r="F31" s="5" t="s">
        <v>22</v>
      </c>
      <c r="G31" s="5">
        <v>2</v>
      </c>
      <c r="H31" s="5">
        <v>2</v>
      </c>
      <c r="I31" s="5"/>
      <c r="J31" s="20">
        <f>D31</f>
        <v>43.2</v>
      </c>
      <c r="K31" s="5" t="s">
        <v>22</v>
      </c>
      <c r="L31" s="5">
        <v>2</v>
      </c>
      <c r="M31" s="5"/>
      <c r="N31" s="5"/>
      <c r="O31" s="20">
        <f t="shared" si="8"/>
        <v>1494720</v>
      </c>
      <c r="P31" s="20">
        <f t="shared" si="3"/>
        <v>672624</v>
      </c>
      <c r="Q31" s="20">
        <f t="shared" si="4"/>
        <v>747360</v>
      </c>
      <c r="R31" s="20">
        <f t="shared" si="5"/>
        <v>74736</v>
      </c>
      <c r="S31" s="20">
        <f t="shared" si="10"/>
        <v>0</v>
      </c>
      <c r="T31" s="20">
        <f t="shared" si="6"/>
        <v>0</v>
      </c>
      <c r="U31" s="20"/>
      <c r="V31" s="21"/>
      <c r="W31" s="20">
        <f t="shared" si="2"/>
        <v>1494720</v>
      </c>
      <c r="X31" s="7">
        <f t="shared" si="9"/>
        <v>0</v>
      </c>
      <c r="Y31" s="1"/>
      <c r="Z31" s="1"/>
    </row>
    <row r="32" spans="1:26" ht="22.5">
      <c r="A32" s="5">
        <v>21</v>
      </c>
      <c r="B32" s="14"/>
      <c r="C32" s="5" t="s">
        <v>42</v>
      </c>
      <c r="D32" s="20"/>
      <c r="E32" s="5" t="s">
        <v>21</v>
      </c>
      <c r="F32" s="5"/>
      <c r="G32" s="5"/>
      <c r="H32" s="5"/>
      <c r="I32" s="5"/>
      <c r="J32" s="27"/>
      <c r="K32" s="5"/>
      <c r="L32" s="5"/>
      <c r="M32" s="5"/>
      <c r="N32" s="5"/>
      <c r="O32" s="20"/>
      <c r="P32" s="20"/>
      <c r="Q32" s="20"/>
      <c r="R32" s="20"/>
      <c r="S32" s="20"/>
      <c r="T32" s="20"/>
      <c r="U32" s="20"/>
      <c r="V32" s="21"/>
      <c r="W32" s="20">
        <f t="shared" si="2"/>
        <v>0</v>
      </c>
      <c r="X32" s="7"/>
      <c r="Y32" s="1"/>
      <c r="Z32" s="1"/>
    </row>
    <row r="33" spans="1:26" ht="67.5">
      <c r="A33" s="9">
        <v>22</v>
      </c>
      <c r="B33" s="14" t="s">
        <v>91</v>
      </c>
      <c r="C33" s="5" t="s">
        <v>43</v>
      </c>
      <c r="D33" s="20">
        <v>19.9</v>
      </c>
      <c r="E33" s="5" t="s">
        <v>21</v>
      </c>
      <c r="F33" s="5" t="s">
        <v>22</v>
      </c>
      <c r="G33" s="5">
        <v>1</v>
      </c>
      <c r="H33" s="5">
        <v>1</v>
      </c>
      <c r="I33" s="5"/>
      <c r="J33" s="27">
        <v>72</v>
      </c>
      <c r="K33" s="5" t="s">
        <v>22</v>
      </c>
      <c r="L33" s="5">
        <v>3</v>
      </c>
      <c r="M33" s="5"/>
      <c r="N33" s="5"/>
      <c r="O33" s="20">
        <f t="shared" si="8"/>
        <v>2491200</v>
      </c>
      <c r="P33" s="20">
        <f t="shared" si="3"/>
        <v>309843</v>
      </c>
      <c r="Q33" s="20">
        <f t="shared" si="4"/>
        <v>344270</v>
      </c>
      <c r="R33" s="20">
        <f t="shared" si="5"/>
        <v>34427</v>
      </c>
      <c r="S33" s="20">
        <f>X33*34600</f>
        <v>1802660</v>
      </c>
      <c r="T33" s="20">
        <v>0</v>
      </c>
      <c r="U33" s="20"/>
      <c r="V33" s="21"/>
      <c r="W33" s="20">
        <f t="shared" si="2"/>
        <v>688540</v>
      </c>
      <c r="X33" s="7">
        <f t="shared" si="9"/>
        <v>52.1</v>
      </c>
      <c r="Y33" s="1">
        <f>X33+X23</f>
        <v>70.12</v>
      </c>
      <c r="Z33" s="1">
        <f>Y33*39910</f>
        <v>2798489.2</v>
      </c>
    </row>
    <row r="34" spans="1:26" ht="12.75">
      <c r="A34" s="55" t="s">
        <v>24</v>
      </c>
      <c r="B34" s="55"/>
      <c r="C34" s="55"/>
      <c r="D34" s="22">
        <f>SUM(D28:D33)</f>
        <v>140.7</v>
      </c>
      <c r="E34" s="5"/>
      <c r="F34" s="5"/>
      <c r="G34" s="11">
        <f>SUM(G28:G33)</f>
        <v>6</v>
      </c>
      <c r="H34" s="11">
        <f>SUM(H28:H33)</f>
        <v>6</v>
      </c>
      <c r="I34" s="5"/>
      <c r="J34" s="22">
        <f>SUM(J28:J33)</f>
        <v>194</v>
      </c>
      <c r="K34" s="5"/>
      <c r="L34" s="5"/>
      <c r="M34" s="5"/>
      <c r="N34" s="5"/>
      <c r="O34" s="22">
        <f t="shared" si="8"/>
        <v>6712400</v>
      </c>
      <c r="P34" s="22">
        <f t="shared" si="3"/>
        <v>2190699</v>
      </c>
      <c r="Q34" s="22">
        <f t="shared" si="4"/>
        <v>2434110</v>
      </c>
      <c r="R34" s="22">
        <f t="shared" si="5"/>
        <v>243411</v>
      </c>
      <c r="S34" s="22">
        <f>X34*34600</f>
        <v>1844180.0000000005</v>
      </c>
      <c r="T34" s="22">
        <f>SUM(T28:T33)</f>
        <v>41519.99999999998</v>
      </c>
      <c r="U34" s="20"/>
      <c r="V34" s="21"/>
      <c r="W34" s="22">
        <f t="shared" si="2"/>
        <v>4868220</v>
      </c>
      <c r="X34" s="13">
        <f t="shared" si="9"/>
        <v>53.30000000000001</v>
      </c>
      <c r="Y34" s="1"/>
      <c r="Z34" s="1">
        <f>Y33*34600</f>
        <v>2426152</v>
      </c>
    </row>
    <row r="35" spans="1:26" ht="22.5">
      <c r="A35" s="5">
        <v>23</v>
      </c>
      <c r="B35" s="14"/>
      <c r="C35" s="5" t="s">
        <v>44</v>
      </c>
      <c r="D35" s="20"/>
      <c r="E35" s="15"/>
      <c r="F35" s="5"/>
      <c r="G35" s="5"/>
      <c r="H35" s="5"/>
      <c r="I35" s="5"/>
      <c r="J35" s="27"/>
      <c r="K35" s="5"/>
      <c r="L35" s="5"/>
      <c r="M35" s="5"/>
      <c r="N35" s="5"/>
      <c r="O35" s="20"/>
      <c r="P35" s="20"/>
      <c r="Q35" s="20"/>
      <c r="R35" s="20"/>
      <c r="S35" s="20"/>
      <c r="T35" s="20"/>
      <c r="U35" s="20"/>
      <c r="V35" s="21"/>
      <c r="W35" s="20">
        <f t="shared" si="2"/>
        <v>0</v>
      </c>
      <c r="X35" s="7"/>
      <c r="Y35" s="1"/>
      <c r="Z35" s="1"/>
    </row>
    <row r="36" spans="1:26" ht="22.5">
      <c r="A36" s="9">
        <v>24</v>
      </c>
      <c r="B36" s="10" t="s">
        <v>92</v>
      </c>
      <c r="C36" s="5" t="s">
        <v>45</v>
      </c>
      <c r="D36" s="20">
        <v>24.7</v>
      </c>
      <c r="E36" s="5" t="s">
        <v>23</v>
      </c>
      <c r="F36" s="5" t="s">
        <v>22</v>
      </c>
      <c r="G36" s="5">
        <v>1</v>
      </c>
      <c r="H36" s="5">
        <v>1</v>
      </c>
      <c r="I36" s="5"/>
      <c r="J36" s="20">
        <v>29</v>
      </c>
      <c r="K36" s="5" t="s">
        <v>61</v>
      </c>
      <c r="L36" s="5">
        <v>1</v>
      </c>
      <c r="M36" s="5"/>
      <c r="N36" s="5"/>
      <c r="O36" s="20">
        <f t="shared" si="8"/>
        <v>1003400</v>
      </c>
      <c r="P36" s="20">
        <f t="shared" si="3"/>
        <v>384579</v>
      </c>
      <c r="Q36" s="20">
        <f t="shared" si="4"/>
        <v>427310</v>
      </c>
      <c r="R36" s="20">
        <f t="shared" si="5"/>
        <v>42731</v>
      </c>
      <c r="S36" s="20">
        <f aca="true" t="shared" si="11" ref="S36:S47">X36*34600</f>
        <v>148780.00000000003</v>
      </c>
      <c r="T36" s="20">
        <f t="shared" si="6"/>
        <v>148780.00000000003</v>
      </c>
      <c r="U36" s="20"/>
      <c r="V36" s="21"/>
      <c r="W36" s="20">
        <f t="shared" si="2"/>
        <v>854620</v>
      </c>
      <c r="X36" s="7">
        <f t="shared" si="9"/>
        <v>4.300000000000001</v>
      </c>
      <c r="Y36" s="1"/>
      <c r="Z36" s="1"/>
    </row>
    <row r="37" spans="1:26" ht="55.5">
      <c r="A37" s="9">
        <v>25</v>
      </c>
      <c r="B37" s="19" t="s">
        <v>93</v>
      </c>
      <c r="C37" s="5" t="s">
        <v>46</v>
      </c>
      <c r="D37" s="20">
        <v>27.3</v>
      </c>
      <c r="E37" s="5" t="s">
        <v>69</v>
      </c>
      <c r="F37" s="5" t="s">
        <v>22</v>
      </c>
      <c r="G37" s="5">
        <v>1</v>
      </c>
      <c r="H37" s="5">
        <v>1</v>
      </c>
      <c r="I37" s="5"/>
      <c r="J37" s="20">
        <f>D37</f>
        <v>27.3</v>
      </c>
      <c r="K37" s="5" t="s">
        <v>61</v>
      </c>
      <c r="L37" s="5">
        <v>1</v>
      </c>
      <c r="M37" s="5"/>
      <c r="N37" s="5"/>
      <c r="O37" s="20">
        <f t="shared" si="8"/>
        <v>944580</v>
      </c>
      <c r="P37" s="20">
        <f t="shared" si="3"/>
        <v>425061</v>
      </c>
      <c r="Q37" s="20">
        <f t="shared" si="4"/>
        <v>472290</v>
      </c>
      <c r="R37" s="20">
        <f t="shared" si="5"/>
        <v>47229</v>
      </c>
      <c r="S37" s="20">
        <f t="shared" si="11"/>
        <v>0</v>
      </c>
      <c r="T37" s="20">
        <f t="shared" si="6"/>
        <v>0</v>
      </c>
      <c r="U37" s="20"/>
      <c r="V37" s="21"/>
      <c r="W37" s="20">
        <f t="shared" si="2"/>
        <v>944580</v>
      </c>
      <c r="X37" s="7">
        <f t="shared" si="9"/>
        <v>0</v>
      </c>
      <c r="Y37" s="1"/>
      <c r="Z37" s="1"/>
    </row>
    <row r="38" spans="1:26" ht="22.5">
      <c r="A38" s="9">
        <v>26</v>
      </c>
      <c r="B38" s="10" t="s">
        <v>94</v>
      </c>
      <c r="C38" s="5" t="s">
        <v>47</v>
      </c>
      <c r="D38" s="20">
        <v>35.9</v>
      </c>
      <c r="E38" s="5" t="s">
        <v>68</v>
      </c>
      <c r="F38" s="5" t="s">
        <v>22</v>
      </c>
      <c r="G38" s="5">
        <v>1</v>
      </c>
      <c r="H38" s="5">
        <v>1</v>
      </c>
      <c r="I38" s="5"/>
      <c r="J38" s="20">
        <f>D38</f>
        <v>35.9</v>
      </c>
      <c r="K38" s="5" t="s">
        <v>61</v>
      </c>
      <c r="L38" s="5">
        <v>1</v>
      </c>
      <c r="M38" s="5"/>
      <c r="N38" s="5"/>
      <c r="O38" s="20">
        <f t="shared" si="8"/>
        <v>1242140</v>
      </c>
      <c r="P38" s="20">
        <f t="shared" si="3"/>
        <v>558963</v>
      </c>
      <c r="Q38" s="20">
        <f t="shared" si="4"/>
        <v>621070</v>
      </c>
      <c r="R38" s="20">
        <f t="shared" si="5"/>
        <v>62107</v>
      </c>
      <c r="S38" s="20">
        <f t="shared" si="11"/>
        <v>0</v>
      </c>
      <c r="T38" s="20">
        <f t="shared" si="6"/>
        <v>0</v>
      </c>
      <c r="U38" s="20"/>
      <c r="V38" s="21"/>
      <c r="W38" s="20">
        <f t="shared" si="2"/>
        <v>1242140</v>
      </c>
      <c r="X38" s="7">
        <f t="shared" si="9"/>
        <v>0</v>
      </c>
      <c r="Y38" s="1"/>
      <c r="Z38" s="1"/>
    </row>
    <row r="39" spans="1:26" ht="54">
      <c r="A39" s="4">
        <v>27</v>
      </c>
      <c r="B39" s="12" t="s">
        <v>95</v>
      </c>
      <c r="C39" s="5" t="s">
        <v>48</v>
      </c>
      <c r="D39" s="26">
        <v>32.1</v>
      </c>
      <c r="E39" s="5" t="s">
        <v>23</v>
      </c>
      <c r="F39" s="5" t="s">
        <v>22</v>
      </c>
      <c r="G39" s="5">
        <v>2</v>
      </c>
      <c r="H39" s="5">
        <v>2</v>
      </c>
      <c r="I39" s="5"/>
      <c r="J39" s="20">
        <f>D39</f>
        <v>32.1</v>
      </c>
      <c r="K39" s="5" t="s">
        <v>61</v>
      </c>
      <c r="L39" s="5">
        <v>2</v>
      </c>
      <c r="M39" s="5"/>
      <c r="N39" s="5"/>
      <c r="O39" s="20">
        <f t="shared" si="8"/>
        <v>1110660</v>
      </c>
      <c r="P39" s="20">
        <f t="shared" si="3"/>
        <v>499797</v>
      </c>
      <c r="Q39" s="20">
        <f t="shared" si="4"/>
        <v>555330</v>
      </c>
      <c r="R39" s="20">
        <f t="shared" si="5"/>
        <v>55533</v>
      </c>
      <c r="S39" s="20">
        <f t="shared" si="11"/>
        <v>0</v>
      </c>
      <c r="T39" s="20">
        <f t="shared" si="6"/>
        <v>0</v>
      </c>
      <c r="U39" s="20"/>
      <c r="V39" s="21"/>
      <c r="W39" s="20">
        <f t="shared" si="2"/>
        <v>1110660</v>
      </c>
      <c r="X39" s="7">
        <f t="shared" si="9"/>
        <v>0</v>
      </c>
      <c r="Y39" s="1"/>
      <c r="Z39" s="1"/>
    </row>
    <row r="40" spans="1:26" ht="12.75">
      <c r="A40" s="55" t="s">
        <v>24</v>
      </c>
      <c r="B40" s="55"/>
      <c r="C40" s="55"/>
      <c r="D40" s="22">
        <f>SUM(D35:D39)</f>
        <v>120</v>
      </c>
      <c r="E40" s="5"/>
      <c r="F40" s="5"/>
      <c r="G40" s="11">
        <f>SUM(G35:G39)</f>
        <v>5</v>
      </c>
      <c r="H40" s="11">
        <f>SUM(H35:H39)</f>
        <v>5</v>
      </c>
      <c r="I40" s="5"/>
      <c r="J40" s="22">
        <f>SUM(J35:J39)</f>
        <v>124.29999999999998</v>
      </c>
      <c r="K40" s="5"/>
      <c r="L40" s="5"/>
      <c r="M40" s="5"/>
      <c r="N40" s="5"/>
      <c r="O40" s="22">
        <f t="shared" si="8"/>
        <v>4300779.999999999</v>
      </c>
      <c r="P40" s="22">
        <f t="shared" si="3"/>
        <v>1868400</v>
      </c>
      <c r="Q40" s="22">
        <f t="shared" si="4"/>
        <v>2076000</v>
      </c>
      <c r="R40" s="22">
        <f t="shared" si="5"/>
        <v>207600</v>
      </c>
      <c r="S40" s="22">
        <f t="shared" si="11"/>
        <v>148779.99999999942</v>
      </c>
      <c r="T40" s="22">
        <f>SUM(T35:T39)</f>
        <v>148780.00000000003</v>
      </c>
      <c r="U40" s="20"/>
      <c r="V40" s="21"/>
      <c r="W40" s="22">
        <f t="shared" si="2"/>
        <v>4152000</v>
      </c>
      <c r="X40" s="13">
        <f t="shared" si="9"/>
        <v>4.299999999999983</v>
      </c>
      <c r="Y40" s="1"/>
      <c r="Z40" s="1"/>
    </row>
    <row r="41" spans="1:26" ht="31.5">
      <c r="A41" s="9">
        <v>28</v>
      </c>
      <c r="B41" s="10" t="s">
        <v>96</v>
      </c>
      <c r="C41" s="5" t="s">
        <v>49</v>
      </c>
      <c r="D41" s="20">
        <v>42.8</v>
      </c>
      <c r="E41" s="5" t="s">
        <v>23</v>
      </c>
      <c r="F41" s="5" t="s">
        <v>22</v>
      </c>
      <c r="G41" s="5">
        <v>2</v>
      </c>
      <c r="H41" s="5">
        <v>2</v>
      </c>
      <c r="I41" s="5"/>
      <c r="J41" s="20">
        <f>D41</f>
        <v>42.8</v>
      </c>
      <c r="K41" s="5" t="s">
        <v>61</v>
      </c>
      <c r="L41" s="5">
        <v>2</v>
      </c>
      <c r="M41" s="5"/>
      <c r="N41" s="5"/>
      <c r="O41" s="20">
        <f t="shared" si="8"/>
        <v>1480880</v>
      </c>
      <c r="P41" s="20">
        <f t="shared" si="3"/>
        <v>666396</v>
      </c>
      <c r="Q41" s="20">
        <f t="shared" si="4"/>
        <v>740440</v>
      </c>
      <c r="R41" s="20">
        <f t="shared" si="5"/>
        <v>74044</v>
      </c>
      <c r="S41" s="20">
        <f t="shared" si="11"/>
        <v>0</v>
      </c>
      <c r="T41" s="20">
        <f t="shared" si="6"/>
        <v>0</v>
      </c>
      <c r="U41" s="20"/>
      <c r="V41" s="21"/>
      <c r="W41" s="20">
        <f t="shared" si="2"/>
        <v>1480880</v>
      </c>
      <c r="X41" s="7">
        <f t="shared" si="9"/>
        <v>0</v>
      </c>
      <c r="Y41" s="1"/>
      <c r="Z41" s="1"/>
    </row>
    <row r="42" spans="1:26" ht="89.25">
      <c r="A42" s="9">
        <v>29</v>
      </c>
      <c r="B42" s="12" t="s">
        <v>97</v>
      </c>
      <c r="C42" s="5" t="s">
        <v>50</v>
      </c>
      <c r="D42" s="26">
        <v>66.6</v>
      </c>
      <c r="E42" s="5" t="s">
        <v>23</v>
      </c>
      <c r="F42" s="5" t="s">
        <v>22</v>
      </c>
      <c r="G42" s="5">
        <v>3</v>
      </c>
      <c r="H42" s="5">
        <v>3</v>
      </c>
      <c r="I42" s="5"/>
      <c r="J42" s="20">
        <v>66.6</v>
      </c>
      <c r="K42" s="5" t="s">
        <v>61</v>
      </c>
      <c r="L42" s="5">
        <v>3</v>
      </c>
      <c r="M42" s="5"/>
      <c r="N42" s="5"/>
      <c r="O42" s="20">
        <f t="shared" si="8"/>
        <v>2304360</v>
      </c>
      <c r="P42" s="20">
        <f t="shared" si="3"/>
        <v>1036962</v>
      </c>
      <c r="Q42" s="20">
        <f t="shared" si="4"/>
        <v>1152180</v>
      </c>
      <c r="R42" s="20">
        <f t="shared" si="5"/>
        <v>115218</v>
      </c>
      <c r="S42" s="20">
        <f t="shared" si="11"/>
        <v>0</v>
      </c>
      <c r="T42" s="20">
        <f t="shared" si="6"/>
        <v>0</v>
      </c>
      <c r="U42" s="20"/>
      <c r="V42" s="21"/>
      <c r="W42" s="20">
        <f t="shared" si="2"/>
        <v>2304360</v>
      </c>
      <c r="X42" s="7">
        <f t="shared" si="9"/>
        <v>0</v>
      </c>
      <c r="Y42" s="1"/>
      <c r="Z42" s="1"/>
    </row>
    <row r="43" spans="1:26" ht="22.5">
      <c r="A43" s="9">
        <v>30</v>
      </c>
      <c r="B43" s="14" t="s">
        <v>98</v>
      </c>
      <c r="C43" s="5" t="s">
        <v>51</v>
      </c>
      <c r="D43" s="20">
        <v>64.1</v>
      </c>
      <c r="E43" s="5" t="s">
        <v>21</v>
      </c>
      <c r="F43" s="5" t="s">
        <v>22</v>
      </c>
      <c r="G43" s="5">
        <v>2</v>
      </c>
      <c r="H43" s="5">
        <v>2</v>
      </c>
      <c r="I43" s="5"/>
      <c r="J43" s="27">
        <f>D43</f>
        <v>64.1</v>
      </c>
      <c r="K43" s="5" t="s">
        <v>22</v>
      </c>
      <c r="L43" s="5">
        <v>3</v>
      </c>
      <c r="M43" s="5"/>
      <c r="N43" s="5"/>
      <c r="O43" s="20">
        <f t="shared" si="8"/>
        <v>2217860</v>
      </c>
      <c r="P43" s="20">
        <f t="shared" si="3"/>
        <v>998037</v>
      </c>
      <c r="Q43" s="20">
        <f t="shared" si="4"/>
        <v>1108930</v>
      </c>
      <c r="R43" s="20">
        <f t="shared" si="5"/>
        <v>110893</v>
      </c>
      <c r="S43" s="20">
        <f t="shared" si="11"/>
        <v>0</v>
      </c>
      <c r="T43" s="20">
        <v>0</v>
      </c>
      <c r="U43" s="20"/>
      <c r="V43" s="21"/>
      <c r="W43" s="20">
        <f t="shared" si="2"/>
        <v>2217860</v>
      </c>
      <c r="X43" s="7">
        <f t="shared" si="9"/>
        <v>0</v>
      </c>
      <c r="Y43" s="1"/>
      <c r="Z43" s="1"/>
    </row>
    <row r="44" spans="1:26" ht="78">
      <c r="A44" s="9">
        <v>32</v>
      </c>
      <c r="B44" s="12" t="s">
        <v>99</v>
      </c>
      <c r="C44" s="5" t="s">
        <v>52</v>
      </c>
      <c r="D44" s="20">
        <v>47.6</v>
      </c>
      <c r="E44" s="5" t="s">
        <v>23</v>
      </c>
      <c r="F44" s="5" t="s">
        <v>22</v>
      </c>
      <c r="G44" s="5">
        <v>2</v>
      </c>
      <c r="H44" s="5">
        <v>2</v>
      </c>
      <c r="I44" s="5"/>
      <c r="J44" s="20">
        <f>D44</f>
        <v>47.6</v>
      </c>
      <c r="K44" s="5" t="s">
        <v>22</v>
      </c>
      <c r="L44" s="5">
        <v>2</v>
      </c>
      <c r="M44" s="5"/>
      <c r="N44" s="5"/>
      <c r="O44" s="20">
        <f t="shared" si="8"/>
        <v>1646960</v>
      </c>
      <c r="P44" s="20">
        <f t="shared" si="3"/>
        <v>741132</v>
      </c>
      <c r="Q44" s="20">
        <f t="shared" si="4"/>
        <v>823480</v>
      </c>
      <c r="R44" s="20">
        <f t="shared" si="5"/>
        <v>82348</v>
      </c>
      <c r="S44" s="20">
        <f t="shared" si="11"/>
        <v>0</v>
      </c>
      <c r="T44" s="20">
        <f t="shared" si="6"/>
        <v>0</v>
      </c>
      <c r="U44" s="20"/>
      <c r="V44" s="21"/>
      <c r="W44" s="20">
        <f t="shared" si="2"/>
        <v>1646960</v>
      </c>
      <c r="X44" s="7">
        <f t="shared" si="9"/>
        <v>0</v>
      </c>
      <c r="Y44" s="1"/>
      <c r="Z44" s="1"/>
    </row>
    <row r="45" spans="1:26" ht="22.5">
      <c r="A45" s="9">
        <v>33</v>
      </c>
      <c r="B45" s="16" t="s">
        <v>100</v>
      </c>
      <c r="C45" s="5" t="s">
        <v>53</v>
      </c>
      <c r="D45" s="26">
        <v>33.5</v>
      </c>
      <c r="E45" s="5" t="s">
        <v>23</v>
      </c>
      <c r="F45" s="5" t="s">
        <v>22</v>
      </c>
      <c r="G45" s="5">
        <v>1</v>
      </c>
      <c r="H45" s="5">
        <v>1</v>
      </c>
      <c r="I45" s="5"/>
      <c r="J45" s="20">
        <v>33.5</v>
      </c>
      <c r="K45" s="5" t="s">
        <v>22</v>
      </c>
      <c r="L45" s="5">
        <v>1</v>
      </c>
      <c r="M45" s="5"/>
      <c r="N45" s="5"/>
      <c r="O45" s="20">
        <f t="shared" si="8"/>
        <v>1159100</v>
      </c>
      <c r="P45" s="20">
        <f t="shared" si="3"/>
        <v>521595</v>
      </c>
      <c r="Q45" s="20">
        <f t="shared" si="4"/>
        <v>579550</v>
      </c>
      <c r="R45" s="20">
        <f t="shared" si="5"/>
        <v>57955</v>
      </c>
      <c r="S45" s="20">
        <f t="shared" si="11"/>
        <v>0</v>
      </c>
      <c r="T45" s="20">
        <f t="shared" si="6"/>
        <v>0</v>
      </c>
      <c r="U45" s="20"/>
      <c r="V45" s="21"/>
      <c r="W45" s="20">
        <f t="shared" si="2"/>
        <v>1159100</v>
      </c>
      <c r="X45" s="7">
        <f t="shared" si="9"/>
        <v>0</v>
      </c>
      <c r="Y45" s="1"/>
      <c r="Z45" s="1"/>
    </row>
    <row r="46" spans="1:26" ht="12.75">
      <c r="A46" s="55" t="s">
        <v>24</v>
      </c>
      <c r="B46" s="56"/>
      <c r="C46" s="56"/>
      <c r="D46" s="22">
        <f>SUM(D41:D45)</f>
        <v>254.6</v>
      </c>
      <c r="E46" s="5"/>
      <c r="F46" s="5"/>
      <c r="G46" s="11">
        <f>SUM(G41:G45)</f>
        <v>10</v>
      </c>
      <c r="H46" s="11">
        <f>SUM(H41:H45)</f>
        <v>10</v>
      </c>
      <c r="I46" s="5"/>
      <c r="J46" s="22">
        <f>SUM(J41:J45)</f>
        <v>254.6</v>
      </c>
      <c r="K46" s="5"/>
      <c r="L46" s="5"/>
      <c r="M46" s="5"/>
      <c r="N46" s="5"/>
      <c r="O46" s="22">
        <f t="shared" si="8"/>
        <v>8809160</v>
      </c>
      <c r="P46" s="22">
        <f t="shared" si="3"/>
        <v>3964122</v>
      </c>
      <c r="Q46" s="22">
        <f t="shared" si="4"/>
        <v>4404580</v>
      </c>
      <c r="R46" s="22">
        <f t="shared" si="5"/>
        <v>440458</v>
      </c>
      <c r="S46" s="22">
        <f t="shared" si="11"/>
        <v>0</v>
      </c>
      <c r="T46" s="22">
        <f>SUM(T41:T45)</f>
        <v>0</v>
      </c>
      <c r="U46" s="20"/>
      <c r="V46" s="21"/>
      <c r="W46" s="22">
        <f t="shared" si="2"/>
        <v>8809160</v>
      </c>
      <c r="X46" s="13">
        <f t="shared" si="9"/>
        <v>0</v>
      </c>
      <c r="Y46" s="1"/>
      <c r="Z46" s="1"/>
    </row>
    <row r="47" spans="1:26" ht="12.75">
      <c r="A47" s="61" t="s">
        <v>55</v>
      </c>
      <c r="B47" s="61"/>
      <c r="C47" s="61"/>
      <c r="D47" s="22">
        <f>SUM(D9,D18,D22,D27,D34,D40,D46)</f>
        <v>984.18</v>
      </c>
      <c r="E47" s="5"/>
      <c r="F47" s="5"/>
      <c r="G47" s="7"/>
      <c r="H47" s="11"/>
      <c r="I47" s="5"/>
      <c r="J47" s="22">
        <f>SUM(J9,J18,J22,J27,J34,J40,J46)</f>
        <v>1098.3</v>
      </c>
      <c r="K47" s="5"/>
      <c r="L47" s="5"/>
      <c r="M47" s="5"/>
      <c r="N47" s="5"/>
      <c r="O47" s="22">
        <f t="shared" si="8"/>
        <v>38001180</v>
      </c>
      <c r="P47" s="22">
        <f t="shared" si="3"/>
        <v>15323682.6</v>
      </c>
      <c r="Q47" s="22">
        <f t="shared" si="4"/>
        <v>17026314</v>
      </c>
      <c r="R47" s="22">
        <f t="shared" si="5"/>
        <v>1702631.4</v>
      </c>
      <c r="S47" s="22">
        <f t="shared" si="11"/>
        <v>3948552.0000000005</v>
      </c>
      <c r="T47" s="22">
        <f>SUM(T46,T40,T34,T27,T22,T18,T9)</f>
        <v>1522400</v>
      </c>
      <c r="U47" s="20"/>
      <c r="V47" s="21"/>
      <c r="W47" s="22">
        <f t="shared" si="2"/>
        <v>34052628</v>
      </c>
      <c r="X47" s="13">
        <f>SUM(X9,X18,X22,X27,X34,X40,X46)</f>
        <v>114.12000000000002</v>
      </c>
      <c r="Y47" s="1"/>
      <c r="Z47" s="1"/>
    </row>
    <row r="48" spans="1:26" ht="12.75">
      <c r="A48" s="61" t="s">
        <v>56</v>
      </c>
      <c r="B48" s="61"/>
      <c r="C48" s="61"/>
      <c r="D48" s="22">
        <f>D47</f>
        <v>984.18</v>
      </c>
      <c r="E48" s="5"/>
      <c r="F48" s="5"/>
      <c r="G48" s="5"/>
      <c r="H48" s="5"/>
      <c r="I48" s="5"/>
      <c r="J48" s="20"/>
      <c r="K48" s="5"/>
      <c r="L48" s="5"/>
      <c r="M48" s="5"/>
      <c r="N48" s="5"/>
      <c r="O48" s="22"/>
      <c r="P48" s="22"/>
      <c r="Q48" s="22"/>
      <c r="R48" s="22"/>
      <c r="S48" s="22" t="s">
        <v>60</v>
      </c>
      <c r="T48" s="23">
        <f>S47-T47+R47</f>
        <v>4128783.4000000004</v>
      </c>
      <c r="U48" s="20"/>
      <c r="V48" s="21"/>
      <c r="W48" s="24"/>
      <c r="X48" s="7"/>
      <c r="Y48" s="1"/>
      <c r="Z48" s="1"/>
    </row>
    <row r="49" spans="1:26" ht="12.75">
      <c r="A49" s="5"/>
      <c r="B49" s="17" t="s">
        <v>57</v>
      </c>
      <c r="C49" s="17" t="s">
        <v>58</v>
      </c>
      <c r="D49" s="22">
        <f>SUM(D7,D13,D12,D23,D24,D32,D33,D35,D43,)</f>
        <v>193.57999999999998</v>
      </c>
      <c r="E49" s="5"/>
      <c r="F49" s="5"/>
      <c r="G49" s="18"/>
      <c r="H49" s="17" t="s">
        <v>57</v>
      </c>
      <c r="I49" s="17" t="s">
        <v>58</v>
      </c>
      <c r="J49" s="22">
        <f>SUM(J13,J7,J12,J23,J24,J32,J33,J35,J43,)</f>
        <v>263.7</v>
      </c>
      <c r="K49" s="5"/>
      <c r="L49" s="5"/>
      <c r="M49" s="5"/>
      <c r="N49" s="5"/>
      <c r="O49" s="22">
        <f>34600*J49</f>
        <v>9124020</v>
      </c>
      <c r="P49" s="20"/>
      <c r="Q49" s="20"/>
      <c r="R49" s="20"/>
      <c r="S49" s="20"/>
      <c r="T49" s="20"/>
      <c r="U49" s="20"/>
      <c r="V49" s="21"/>
      <c r="W49" s="24"/>
      <c r="X49" s="7"/>
      <c r="Y49" s="1"/>
      <c r="Z49" s="1"/>
    </row>
    <row r="50" spans="1:26" ht="12.75">
      <c r="A50" s="5"/>
      <c r="B50" s="17"/>
      <c r="C50" s="17" t="s">
        <v>59</v>
      </c>
      <c r="D50" s="22">
        <f>SUM(D8,D10:D11,D14:D17,D19:D21,D25:D26,D28:D31,D36:D39,D41:D42,D44:D45)</f>
        <v>790.6</v>
      </c>
      <c r="E50" s="5"/>
      <c r="F50" s="5"/>
      <c r="G50" s="5"/>
      <c r="H50" s="17"/>
      <c r="I50" s="17" t="s">
        <v>59</v>
      </c>
      <c r="J50" s="22">
        <f>SUM(J8,J10:J11,J14:J17,J19:J21,J25:J26,J28:J31,J36:J39,J41:J42,J44:J45)</f>
        <v>834.6</v>
      </c>
      <c r="K50" s="5"/>
      <c r="L50" s="5"/>
      <c r="M50" s="5"/>
      <c r="N50" s="5"/>
      <c r="O50" s="22">
        <f>J50*34600</f>
        <v>28877160</v>
      </c>
      <c r="P50" s="20"/>
      <c r="Q50" s="20"/>
      <c r="R50" s="20"/>
      <c r="S50" s="22">
        <f>S46+S40+S34+S27+S22+S18+S9</f>
        <v>3948552.000000001</v>
      </c>
      <c r="T50" s="20"/>
      <c r="U50" s="20"/>
      <c r="V50" s="21"/>
      <c r="W50" s="25">
        <f>W46+W40+W34+W27+W22+W18+W9</f>
        <v>34052628</v>
      </c>
      <c r="X50" s="7"/>
      <c r="Y50" s="1"/>
      <c r="Z50" s="46"/>
    </row>
    <row r="51" spans="1:26" ht="12.75">
      <c r="A51" s="29"/>
      <c r="B51" s="30"/>
      <c r="C51" s="30"/>
      <c r="D51" s="32"/>
      <c r="E51" s="48"/>
      <c r="F51" s="48"/>
      <c r="G51" s="48"/>
      <c r="H51" s="30"/>
      <c r="I51" s="30"/>
      <c r="J51" s="32"/>
      <c r="K51" s="31"/>
      <c r="L51" s="48"/>
      <c r="M51" s="48"/>
      <c r="N51" s="48"/>
      <c r="O51" s="32"/>
      <c r="P51" s="31"/>
      <c r="Q51" s="31"/>
      <c r="R51" s="31"/>
      <c r="S51" s="32"/>
      <c r="T51" s="31"/>
      <c r="U51" s="31"/>
      <c r="V51" s="31"/>
      <c r="W51" s="49"/>
      <c r="X51" s="50"/>
      <c r="Y51" s="1"/>
      <c r="Z51" s="1"/>
    </row>
    <row r="52" spans="11:26" ht="12.75">
      <c r="K52" s="46"/>
      <c r="P52" s="46"/>
      <c r="T52" s="46"/>
      <c r="W52" s="35"/>
      <c r="X52" s="35"/>
      <c r="Y52" s="1"/>
      <c r="Z52" s="1"/>
    </row>
    <row r="53" spans="1:26" ht="12.75">
      <c r="A53" s="57" t="s">
        <v>101</v>
      </c>
      <c r="B53" s="57"/>
      <c r="C53" s="57"/>
      <c r="D53" s="57"/>
      <c r="P53" s="46"/>
      <c r="Q53" s="57" t="s">
        <v>102</v>
      </c>
      <c r="R53" s="58"/>
      <c r="S53" s="58"/>
      <c r="T53" s="58"/>
      <c r="U53" s="58"/>
      <c r="V53" s="58"/>
      <c r="W53" s="35"/>
      <c r="X53" s="35"/>
      <c r="Y53" s="1"/>
      <c r="Z53" s="1"/>
    </row>
    <row r="54" spans="1:26" ht="12.75">
      <c r="A54" s="57"/>
      <c r="B54" s="57"/>
      <c r="C54" s="57"/>
      <c r="D54" s="57"/>
      <c r="E54" s="33"/>
      <c r="F54" s="33"/>
      <c r="G54" s="33"/>
      <c r="H54" s="33"/>
      <c r="I54" s="33"/>
      <c r="J54" s="34"/>
      <c r="K54" s="33"/>
      <c r="L54" s="33"/>
      <c r="M54" s="33"/>
      <c r="N54" s="33"/>
      <c r="O54" s="33"/>
      <c r="P54" s="33"/>
      <c r="Q54" s="58"/>
      <c r="R54" s="58"/>
      <c r="S54" s="58"/>
      <c r="T54" s="58"/>
      <c r="U54" s="58"/>
      <c r="V54" s="58"/>
      <c r="W54" s="47"/>
      <c r="X54" s="35"/>
      <c r="Y54" s="1"/>
      <c r="Z54" s="1"/>
    </row>
    <row r="55" spans="1:26" ht="12.75">
      <c r="A55" s="33"/>
      <c r="B55" s="36"/>
      <c r="C55" s="33"/>
      <c r="D55" s="33"/>
      <c r="E55" s="33"/>
      <c r="F55" s="33"/>
      <c r="G55" s="33"/>
      <c r="H55" s="33"/>
      <c r="I55" s="33"/>
      <c r="J55" s="34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5"/>
      <c r="X55" s="35"/>
      <c r="Y55" s="1"/>
      <c r="Z55" s="1"/>
    </row>
    <row r="56" spans="1:26" ht="12.75">
      <c r="A56" s="33"/>
      <c r="B56" s="37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51"/>
      <c r="V56" s="33"/>
      <c r="W56" s="35"/>
      <c r="X56" s="35"/>
      <c r="Y56" s="1"/>
      <c r="Z56" s="1"/>
    </row>
    <row r="57" spans="1:26" ht="12.75">
      <c r="A57" s="33"/>
      <c r="B57" s="3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5"/>
      <c r="X57" s="35"/>
      <c r="Y57" s="1"/>
      <c r="Z57" s="1"/>
    </row>
    <row r="58" spans="1:26" ht="12.75">
      <c r="A58" s="54"/>
      <c r="B58" s="54"/>
      <c r="C58" s="5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3"/>
      <c r="V58" s="33"/>
      <c r="W58" s="38"/>
      <c r="X58" s="38"/>
      <c r="Y58" s="1"/>
      <c r="Z58" s="1"/>
    </row>
    <row r="59" spans="5:26" ht="12.75">
      <c r="E59" s="33"/>
      <c r="F59" s="33"/>
      <c r="G59" s="33"/>
      <c r="H59" s="33"/>
      <c r="I59" s="33"/>
      <c r="J59" s="34"/>
      <c r="K59" s="33"/>
      <c r="L59" s="33"/>
      <c r="M59" s="33"/>
      <c r="N59" s="33"/>
      <c r="O59" s="33"/>
      <c r="P59" s="33"/>
      <c r="W59" s="35"/>
      <c r="X59" s="35"/>
      <c r="Y59" s="1"/>
      <c r="Z59" s="1"/>
    </row>
    <row r="60" spans="5:26" ht="12.75">
      <c r="E60" s="33"/>
      <c r="F60" s="33"/>
      <c r="G60" s="33"/>
      <c r="H60" s="33"/>
      <c r="I60" s="33"/>
      <c r="J60" s="34"/>
      <c r="K60" s="33"/>
      <c r="L60" s="33"/>
      <c r="M60" s="33"/>
      <c r="N60" s="33"/>
      <c r="O60" s="33"/>
      <c r="P60" s="33"/>
      <c r="W60" s="35"/>
      <c r="X60" s="35"/>
      <c r="Y60" s="1"/>
      <c r="Z60" s="1"/>
    </row>
    <row r="61" spans="1:26" ht="12.75">
      <c r="A61" s="33"/>
      <c r="B61" s="3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5"/>
      <c r="X61" s="35"/>
      <c r="Y61" s="1"/>
      <c r="Z61" s="1"/>
    </row>
    <row r="62" spans="1:26" ht="12.75">
      <c r="A62" s="33"/>
      <c r="B62" s="3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5"/>
      <c r="X62" s="35"/>
      <c r="Y62" s="1"/>
      <c r="Z62" s="1"/>
    </row>
    <row r="63" spans="1:26" ht="12.75">
      <c r="A63" s="33"/>
      <c r="B63" s="3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5"/>
      <c r="X63" s="35"/>
      <c r="Y63" s="1"/>
      <c r="Z63" s="1"/>
    </row>
    <row r="64" spans="1:26" ht="12.75">
      <c r="A64" s="33"/>
      <c r="B64" s="3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5"/>
      <c r="X64" s="35"/>
      <c r="Y64" s="1"/>
      <c r="Z64" s="1"/>
    </row>
    <row r="65" spans="1:26" ht="12.75">
      <c r="A65" s="33"/>
      <c r="B65" s="3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5"/>
      <c r="X65" s="35"/>
      <c r="Y65" s="1"/>
      <c r="Z65" s="1"/>
    </row>
    <row r="66" spans="1:26" ht="12.75">
      <c r="A66" s="33"/>
      <c r="B66" s="3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5"/>
      <c r="X66" s="35"/>
      <c r="Y66" s="1"/>
      <c r="Z66" s="1"/>
    </row>
    <row r="67" spans="1:26" ht="12.75">
      <c r="A67" s="33"/>
      <c r="B67" s="3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5"/>
      <c r="X67" s="35"/>
      <c r="Y67" s="1"/>
      <c r="Z67" s="1"/>
    </row>
    <row r="68" spans="1:26" ht="12.75">
      <c r="A68" s="33"/>
      <c r="B68" s="3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5"/>
      <c r="X68" s="35"/>
      <c r="Y68" s="1"/>
      <c r="Z68" s="1"/>
    </row>
    <row r="69" spans="1:26" ht="12.75">
      <c r="A69" s="33"/>
      <c r="B69" s="3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5"/>
      <c r="X69" s="35"/>
      <c r="Y69" s="1"/>
      <c r="Z69" s="1"/>
    </row>
    <row r="70" spans="1:26" ht="12.75">
      <c r="A70" s="33"/>
      <c r="B70" s="3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5"/>
      <c r="X70" s="35"/>
      <c r="Y70" s="1"/>
      <c r="Z70" s="1"/>
    </row>
    <row r="71" spans="1:24" ht="12.75">
      <c r="A71" s="33"/>
      <c r="B71" s="36"/>
      <c r="C71" s="33"/>
      <c r="D71" s="39"/>
      <c r="E71" s="33"/>
      <c r="F71" s="33"/>
      <c r="G71" s="39"/>
      <c r="H71" s="39"/>
      <c r="I71" s="40"/>
      <c r="J71" s="39"/>
      <c r="K71" s="33"/>
      <c r="L71" s="39"/>
      <c r="M71" s="40"/>
      <c r="N71" s="40"/>
      <c r="O71" s="33"/>
      <c r="P71" s="33"/>
      <c r="Q71" s="33"/>
      <c r="R71" s="33"/>
      <c r="S71" s="33"/>
      <c r="T71" s="33"/>
      <c r="U71" s="40"/>
      <c r="V71" s="40"/>
      <c r="W71" s="35"/>
      <c r="X71" s="35"/>
    </row>
    <row r="72" spans="1:24" ht="12.75">
      <c r="A72" s="33"/>
      <c r="B72" s="37"/>
      <c r="C72" s="33"/>
      <c r="D72" s="41"/>
      <c r="E72" s="33"/>
      <c r="F72" s="33"/>
      <c r="G72" s="39"/>
      <c r="H72" s="39"/>
      <c r="I72" s="40"/>
      <c r="J72" s="39"/>
      <c r="K72" s="33"/>
      <c r="L72" s="39"/>
      <c r="M72" s="40"/>
      <c r="N72" s="40"/>
      <c r="O72" s="33"/>
      <c r="P72" s="33"/>
      <c r="Q72" s="33"/>
      <c r="R72" s="33"/>
      <c r="S72" s="33"/>
      <c r="T72" s="33"/>
      <c r="U72" s="40"/>
      <c r="V72" s="40"/>
      <c r="W72" s="35"/>
      <c r="X72" s="35"/>
    </row>
    <row r="73" spans="1:24" ht="12.75">
      <c r="A73" s="40"/>
      <c r="B73" s="36"/>
      <c r="C73" s="33"/>
      <c r="D73" s="39"/>
      <c r="E73" s="33"/>
      <c r="F73" s="33"/>
      <c r="G73" s="39"/>
      <c r="H73" s="39"/>
      <c r="I73" s="40"/>
      <c r="J73" s="39"/>
      <c r="K73" s="33"/>
      <c r="L73" s="39"/>
      <c r="M73" s="40"/>
      <c r="N73" s="40"/>
      <c r="O73" s="33"/>
      <c r="P73" s="33"/>
      <c r="Q73" s="33"/>
      <c r="R73" s="33"/>
      <c r="S73" s="33"/>
      <c r="T73" s="33"/>
      <c r="U73" s="40"/>
      <c r="V73" s="40"/>
      <c r="W73" s="35"/>
      <c r="X73" s="35"/>
    </row>
    <row r="74" spans="1:24" ht="12.75">
      <c r="A74" s="42"/>
      <c r="B74" s="37"/>
      <c r="C74" s="33"/>
      <c r="D74" s="33"/>
      <c r="E74" s="33"/>
      <c r="F74" s="33"/>
      <c r="G74" s="33"/>
      <c r="H74" s="33"/>
      <c r="I74" s="42"/>
      <c r="J74" s="33"/>
      <c r="K74" s="33"/>
      <c r="L74" s="33"/>
      <c r="M74" s="42"/>
      <c r="N74" s="42"/>
      <c r="O74" s="33"/>
      <c r="P74" s="33"/>
      <c r="Q74" s="33"/>
      <c r="R74" s="33"/>
      <c r="S74" s="33"/>
      <c r="T74" s="33"/>
      <c r="U74" s="42"/>
      <c r="V74" s="42"/>
      <c r="W74" s="35"/>
      <c r="X74" s="35"/>
    </row>
    <row r="75" spans="1:24" ht="20.25" customHeight="1">
      <c r="A75" s="54"/>
      <c r="B75" s="54"/>
      <c r="C75" s="54"/>
      <c r="D75" s="36"/>
      <c r="E75" s="43"/>
      <c r="F75" s="36"/>
      <c r="G75" s="36"/>
      <c r="H75" s="36"/>
      <c r="I75" s="43"/>
      <c r="J75" s="36"/>
      <c r="K75" s="43"/>
      <c r="L75" s="43"/>
      <c r="M75" s="43"/>
      <c r="N75" s="43"/>
      <c r="O75" s="43"/>
      <c r="P75" s="36"/>
      <c r="Q75" s="36"/>
      <c r="R75" s="36"/>
      <c r="S75" s="36"/>
      <c r="T75" s="36"/>
      <c r="U75" s="43"/>
      <c r="V75" s="43"/>
      <c r="W75" s="38"/>
      <c r="X75" s="38"/>
    </row>
    <row r="76" spans="1:24" ht="87.75" customHeight="1">
      <c r="A76" s="33"/>
      <c r="B76" s="37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5"/>
      <c r="X76" s="35"/>
    </row>
    <row r="77" spans="1:24" ht="12.75">
      <c r="A77" s="33"/>
      <c r="B77" s="3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5"/>
      <c r="X77" s="35"/>
    </row>
    <row r="78" spans="1:24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5"/>
      <c r="X78" s="35"/>
    </row>
    <row r="79" spans="1:24" ht="12.75">
      <c r="A79" s="33"/>
      <c r="B79" s="33"/>
      <c r="C79" s="33"/>
      <c r="D79" s="33"/>
      <c r="E79" s="33"/>
      <c r="F79" s="33"/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5"/>
      <c r="X79" s="35"/>
    </row>
    <row r="80" spans="1:24" ht="12.75">
      <c r="A80" s="33"/>
      <c r="B80" s="33"/>
      <c r="C80" s="33"/>
      <c r="D80" s="33"/>
      <c r="E80" s="33"/>
      <c r="F80" s="33"/>
      <c r="G80" s="33"/>
      <c r="H80" s="33"/>
      <c r="I80" s="33"/>
      <c r="J80" s="3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5"/>
      <c r="X80" s="35"/>
    </row>
    <row r="81" spans="1:24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5"/>
      <c r="X81" s="35"/>
    </row>
    <row r="82" spans="1:24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5"/>
      <c r="X82" s="35"/>
    </row>
    <row r="83" spans="1:24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5"/>
      <c r="X83" s="35"/>
    </row>
    <row r="84" spans="1:24" ht="12.75">
      <c r="A84" s="54"/>
      <c r="B84" s="54"/>
      <c r="C84" s="5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8"/>
      <c r="X84" s="38"/>
    </row>
    <row r="85" spans="1:24" ht="12.75">
      <c r="A85" s="33"/>
      <c r="B85" s="36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5"/>
      <c r="X85" s="35"/>
    </row>
    <row r="86" spans="1:24" ht="12.75">
      <c r="A86" s="33"/>
      <c r="B86" s="36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5"/>
      <c r="X86" s="35"/>
    </row>
    <row r="87" spans="1:24" ht="12.75">
      <c r="A87" s="33"/>
      <c r="B87" s="3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5"/>
      <c r="X87" s="35"/>
    </row>
    <row r="88" spans="1:24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5"/>
      <c r="X88" s="35"/>
    </row>
    <row r="89" spans="1:24" ht="12.75">
      <c r="A89" s="54"/>
      <c r="B89" s="54"/>
      <c r="C89" s="5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8"/>
      <c r="X89" s="38"/>
    </row>
    <row r="90" spans="1:24" ht="12.75">
      <c r="A90" s="33"/>
      <c r="B90" s="54"/>
      <c r="C90" s="54"/>
      <c r="D90" s="36"/>
      <c r="E90" s="33"/>
      <c r="F90" s="33"/>
      <c r="G90" s="33"/>
      <c r="H90" s="33"/>
      <c r="I90" s="33"/>
      <c r="J90" s="36"/>
      <c r="K90" s="33"/>
      <c r="L90" s="33"/>
      <c r="M90" s="33"/>
      <c r="N90" s="33"/>
      <c r="O90" s="36"/>
      <c r="P90" s="36"/>
      <c r="Q90" s="36"/>
      <c r="R90" s="36"/>
      <c r="S90" s="36"/>
      <c r="T90" s="36"/>
      <c r="U90" s="33"/>
      <c r="V90" s="33"/>
      <c r="W90" s="38"/>
      <c r="X90" s="38"/>
    </row>
    <row r="91" spans="1:24" ht="27.75" customHeight="1">
      <c r="A91" s="54"/>
      <c r="B91" s="54"/>
      <c r="C91" s="54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6"/>
      <c r="Q91" s="36"/>
      <c r="R91" s="36"/>
      <c r="S91" s="36"/>
      <c r="T91" s="44"/>
      <c r="U91" s="33"/>
      <c r="V91" s="33"/>
      <c r="W91" s="35"/>
      <c r="X91" s="38"/>
    </row>
    <row r="92" spans="1:24" ht="12.75">
      <c r="A92" s="42"/>
      <c r="B92" s="45"/>
      <c r="C92" s="45"/>
      <c r="D92" s="43"/>
      <c r="E92" s="42"/>
      <c r="F92" s="42"/>
      <c r="G92" s="42"/>
      <c r="H92" s="45"/>
      <c r="I92" s="45"/>
      <c r="J92" s="43"/>
      <c r="K92" s="42"/>
      <c r="L92" s="42"/>
      <c r="M92" s="42"/>
      <c r="N92" s="42"/>
      <c r="O92" s="43"/>
      <c r="P92" s="36"/>
      <c r="Q92" s="36"/>
      <c r="R92" s="36"/>
      <c r="S92" s="36"/>
      <c r="T92" s="42"/>
      <c r="U92" s="42"/>
      <c r="V92" s="42"/>
      <c r="W92" s="38"/>
      <c r="X92" s="38"/>
    </row>
    <row r="93" spans="1:24" ht="12.75">
      <c r="A93" s="42"/>
      <c r="B93" s="45"/>
      <c r="C93" s="45"/>
      <c r="D93" s="43"/>
      <c r="E93" s="42"/>
      <c r="F93" s="42"/>
      <c r="G93" s="42"/>
      <c r="H93" s="45"/>
      <c r="I93" s="45"/>
      <c r="J93" s="43"/>
      <c r="K93" s="42"/>
      <c r="L93" s="42"/>
      <c r="M93" s="42"/>
      <c r="N93" s="42"/>
      <c r="O93" s="43"/>
      <c r="P93" s="36"/>
      <c r="Q93" s="36"/>
      <c r="R93" s="36"/>
      <c r="S93" s="36"/>
      <c r="T93" s="42"/>
      <c r="U93" s="42"/>
      <c r="V93" s="42"/>
      <c r="W93" s="38"/>
      <c r="X93" s="38"/>
    </row>
    <row r="94" spans="1:24" ht="12.75">
      <c r="A94" s="42"/>
      <c r="B94" s="42"/>
      <c r="C94" s="43"/>
      <c r="D94" s="43"/>
      <c r="E94" s="42"/>
      <c r="F94" s="42"/>
      <c r="G94" s="42"/>
      <c r="H94" s="42"/>
      <c r="I94" s="42"/>
      <c r="J94" s="43"/>
      <c r="K94" s="42"/>
      <c r="L94" s="42"/>
      <c r="M94" s="42"/>
      <c r="N94" s="42"/>
      <c r="O94" s="42"/>
      <c r="P94" s="36"/>
      <c r="Q94" s="36"/>
      <c r="R94" s="36"/>
      <c r="S94" s="36"/>
      <c r="T94" s="42"/>
      <c r="U94" s="42"/>
      <c r="V94" s="42"/>
      <c r="W94" s="38"/>
      <c r="X94" s="38"/>
    </row>
    <row r="95" spans="1:24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35"/>
      <c r="X95" s="35"/>
    </row>
    <row r="96" spans="1:22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</sheetData>
  <mergeCells count="39">
    <mergeCell ref="J2:J3"/>
    <mergeCell ref="A22:C22"/>
    <mergeCell ref="G2:G3"/>
    <mergeCell ref="H2:H3"/>
    <mergeCell ref="E2:E3"/>
    <mergeCell ref="F2:F3"/>
    <mergeCell ref="A18:C18"/>
    <mergeCell ref="D2:D3"/>
    <mergeCell ref="A9:C9"/>
    <mergeCell ref="A1:V1"/>
    <mergeCell ref="P2:T2"/>
    <mergeCell ref="V2:V3"/>
    <mergeCell ref="U2:U3"/>
    <mergeCell ref="A2:A3"/>
    <mergeCell ref="B2:B3"/>
    <mergeCell ref="C2:C3"/>
    <mergeCell ref="K2:K3"/>
    <mergeCell ref="L2:L3"/>
    <mergeCell ref="M2:M3"/>
    <mergeCell ref="W2:W3"/>
    <mergeCell ref="X2:X3"/>
    <mergeCell ref="B90:C90"/>
    <mergeCell ref="N2:N3"/>
    <mergeCell ref="O2:O3"/>
    <mergeCell ref="A47:C47"/>
    <mergeCell ref="A48:C48"/>
    <mergeCell ref="A89:C89"/>
    <mergeCell ref="A58:C58"/>
    <mergeCell ref="I2:I3"/>
    <mergeCell ref="W1:X1"/>
    <mergeCell ref="A91:C91"/>
    <mergeCell ref="A27:C27"/>
    <mergeCell ref="A34:C34"/>
    <mergeCell ref="A40:C40"/>
    <mergeCell ref="A46:C46"/>
    <mergeCell ref="A75:C75"/>
    <mergeCell ref="A84:C84"/>
    <mergeCell ref="A53:D54"/>
    <mergeCell ref="Q53:V54"/>
  </mergeCells>
  <printOptions/>
  <pageMargins left="0.31" right="0.32" top="1" bottom="1" header="0.5" footer="0.5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Секретарь</cp:lastModifiedBy>
  <cp:lastPrinted>2013-12-19T08:29:08Z</cp:lastPrinted>
  <dcterms:created xsi:type="dcterms:W3CDTF">2013-10-17T08:14:05Z</dcterms:created>
  <dcterms:modified xsi:type="dcterms:W3CDTF">2013-12-20T06:43:20Z</dcterms:modified>
  <cp:category/>
  <cp:version/>
  <cp:contentType/>
  <cp:contentStatus/>
</cp:coreProperties>
</file>