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20" windowHeight="8475" activeTab="1"/>
  </bookViews>
  <sheets>
    <sheet name="Прил.№5" sheetId="1" r:id="rId1"/>
    <sheet name="Прил.№ 6" sheetId="2" r:id="rId2"/>
    <sheet name="Прил.№ 7" sheetId="3" r:id="rId3"/>
  </sheets>
  <definedNames>
    <definedName name="_xlnm.Print_Area" localSheetId="1">'Прил.№ 6'!$A$1:$F$646</definedName>
  </definedNames>
  <calcPr fullCalcOnLoad="1"/>
</workbook>
</file>

<file path=xl/sharedStrings.xml><?xml version="1.0" encoding="utf-8"?>
<sst xmlns="http://schemas.openxmlformats.org/spreadsheetml/2006/main" count="4507" uniqueCount="473">
  <si>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</si>
  <si>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</si>
  <si>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</si>
  <si>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</si>
  <si>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</si>
  <si>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</si>
  <si>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</si>
  <si>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</si>
  <si>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</si>
  <si>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0010000</t>
  </si>
  <si>
    <t>0103</t>
  </si>
  <si>
    <t>0104</t>
  </si>
  <si>
    <t>0105</t>
  </si>
  <si>
    <t>0700000</t>
  </si>
  <si>
    <t>0920000</t>
  </si>
  <si>
    <t>7951000</t>
  </si>
  <si>
    <t>7951100</t>
  </si>
  <si>
    <t>0300</t>
  </si>
  <si>
    <t>7950200</t>
  </si>
  <si>
    <t>0309</t>
  </si>
  <si>
    <t>2180000</t>
  </si>
  <si>
    <t>2190000</t>
  </si>
  <si>
    <t>0400</t>
  </si>
  <si>
    <t>0405</t>
  </si>
  <si>
    <t>7950500</t>
  </si>
  <si>
    <t>0408</t>
  </si>
  <si>
    <t>Руководство и управление в сфере установленных функций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</si>
  <si>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</si>
  <si>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</si>
  <si>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</si>
  <si>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Судебная система</t>
  </si>
  <si>
    <t>Резервные фонды</t>
  </si>
  <si>
    <t>Другие общегосударственные вопросы</t>
  </si>
  <si>
    <t>Реализация государственных функций, связанных общегосударственным управлением</t>
  </si>
  <si>
    <t>Выполнение других обязательств государства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</si>
  <si>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</si>
  <si>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</si>
  <si>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</si>
  <si>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</si>
  <si>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</si>
  <si>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</si>
  <si>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</si>
  <si>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</si>
  <si>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</si>
  <si>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</si>
  <si>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7950600</t>
  </si>
  <si>
    <t>0700</t>
  </si>
  <si>
    <t>Образование</t>
  </si>
  <si>
    <t>0707</t>
  </si>
  <si>
    <t>Молодежная политика и оздоровление детей</t>
  </si>
  <si>
    <t>4310000</t>
  </si>
  <si>
    <t>Проведение мероприятий для детей и молодежи</t>
  </si>
  <si>
    <t>0709</t>
  </si>
  <si>
    <t>Другие вопросы в области образования</t>
  </si>
  <si>
    <t>0800</t>
  </si>
  <si>
    <t>0804</t>
  </si>
  <si>
    <t>5120000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</si>
  <si>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</si>
  <si>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</si>
  <si>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</si>
  <si>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</si>
  <si>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</si>
  <si>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</si>
  <si>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</si>
  <si>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1003</t>
  </si>
  <si>
    <t>Социальное обеспечение населения</t>
  </si>
  <si>
    <t>5050000</t>
  </si>
  <si>
    <t>7950100</t>
  </si>
  <si>
    <t>7950700</t>
  </si>
  <si>
    <t>542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</si>
  <si>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</si>
  <si>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</si>
  <si>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</si>
  <si>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</t>
  </si>
  <si>
    <t>556</t>
  </si>
  <si>
    <t>0702</t>
  </si>
  <si>
    <t>Общее образование</t>
  </si>
  <si>
    <t>4230000</t>
  </si>
  <si>
    <t>Учреждения по внешкольной работе с детьми</t>
  </si>
  <si>
    <t>0801</t>
  </si>
  <si>
    <t>Культура</t>
  </si>
  <si>
    <t>4400000</t>
  </si>
  <si>
    <t>4410000</t>
  </si>
  <si>
    <t>Музеи и постоянные выставки</t>
  </si>
  <si>
    <t>4420000</t>
  </si>
  <si>
    <t>Библиотеки</t>
  </si>
  <si>
    <t>575</t>
  </si>
  <si>
    <t>0701</t>
  </si>
  <si>
    <t>Дошкольное образование</t>
  </si>
  <si>
    <t>Ежемесячное денежное вознаграждение за классное руководство в государственных и муниципальных общеобразовательных школ</t>
  </si>
  <si>
    <t>Учебные заведения и курсы по переподготовки кадров</t>
  </si>
  <si>
    <t>Переподготовка и повышение квалификации кадров</t>
  </si>
  <si>
    <t>0106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</si>
  <si>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</si>
  <si>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</si>
  <si>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</si>
  <si>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Процентные платежи по муниципальному долгу</t>
  </si>
  <si>
    <t>0705</t>
  </si>
  <si>
    <t>7950000</t>
  </si>
  <si>
    <t>Целевые программы муниципальных образований</t>
  </si>
  <si>
    <t>4200000</t>
  </si>
  <si>
    <t>Детские дошкольные учреждения</t>
  </si>
  <si>
    <t>4210000</t>
  </si>
  <si>
    <t xml:space="preserve">Школы-детские сады, школы начальные, неполные средние и средние </t>
  </si>
  <si>
    <t>4520000</t>
  </si>
  <si>
    <t>Администрация Максатихинского района Тверской области</t>
  </si>
  <si>
    <t>Всего</t>
  </si>
  <si>
    <t>5200000</t>
  </si>
  <si>
    <t>к решению Собрания депутатов Максатихинского района</t>
  </si>
  <si>
    <t>Иные безвозмездные и безвозвратные перечисления</t>
  </si>
  <si>
    <t>Резервные фонды органов местного самоуправления</t>
  </si>
  <si>
    <t>МЦП "Программа подготовки, переподготовки и повышения квалификации управленческих кадров органов местного самоуправления Максатихинского района "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</si>
  <si>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</si>
  <si>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</si>
  <si>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</si>
  <si>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</si>
  <si>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</si>
  <si>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</si>
  <si>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 государственной власти</t>
  </si>
  <si>
    <t>0020000</t>
  </si>
  <si>
    <t>Выполнение функций органами  местного самоуправления</t>
  </si>
  <si>
    <t>0021200</t>
  </si>
  <si>
    <t>Депутаты представительного органа муниципального образования</t>
  </si>
  <si>
    <t>0020400</t>
  </si>
  <si>
    <t>0014000</t>
  </si>
  <si>
    <t>0111</t>
  </si>
  <si>
    <t>0650300</t>
  </si>
  <si>
    <t xml:space="preserve">Резервные фонды местных администраций </t>
  </si>
  <si>
    <t>0013800</t>
  </si>
  <si>
    <t>001</t>
  </si>
  <si>
    <t>0920300</t>
  </si>
  <si>
    <t>2180100</t>
  </si>
  <si>
    <t>Предупреждение и ликвидация последствий  чрезвычайных ситуаций и стихийных бедтсвий  природного и техногенного характера</t>
  </si>
  <si>
    <t>2190100</t>
  </si>
  <si>
    <t>Выполнение функций бюджетными учреждениями</t>
  </si>
  <si>
    <t>0412</t>
  </si>
  <si>
    <t>4209900</t>
  </si>
  <si>
    <t xml:space="preserve">Мероприятия по проведению  оздоровительной  кампании  детей </t>
  </si>
  <si>
    <t>4409900</t>
  </si>
  <si>
    <t>4419900</t>
  </si>
  <si>
    <t>4429900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</si>
  <si>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</si>
  <si>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</si>
  <si>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Составление(изменение и дополнение)списков кандитатовв присяжные заседатели</t>
  </si>
  <si>
    <t>0700500</t>
  </si>
  <si>
    <t>0900200</t>
  </si>
  <si>
    <t>4219901</t>
  </si>
  <si>
    <t>Обеспечение деятельности подведомственных учреждений(за счет средств муниципального района)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</si>
  <si>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</si>
  <si>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4239900</t>
  </si>
  <si>
    <t>Обеспечение деятельности подведомственных учреждений (за счет средств муниципального бюджета)</t>
  </si>
  <si>
    <t xml:space="preserve">учебные заведения и курсы </t>
  </si>
  <si>
    <t>переподготовка и повышение квалификации кадров</t>
  </si>
  <si>
    <t xml:space="preserve">Мероприятия по проведению оздоровительной кампании детей </t>
  </si>
  <si>
    <t>проведение мероприятий по организации оздоровительной кампании детей</t>
  </si>
  <si>
    <t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группы</t>
  </si>
  <si>
    <t>5129700</t>
  </si>
  <si>
    <t>Физическая культура и спорт</t>
  </si>
  <si>
    <t>4529900</t>
  </si>
  <si>
    <t>Выравнивание бюджетной обеспеченности</t>
  </si>
  <si>
    <t>4310100</t>
  </si>
  <si>
    <t>4910000</t>
  </si>
  <si>
    <t>Доплаты к пенсиям, дополнительное пенсионное обеспечение.</t>
  </si>
  <si>
    <t>4910100</t>
  </si>
  <si>
    <t>Социальная помощь</t>
  </si>
  <si>
    <t>5220000</t>
  </si>
  <si>
    <t>Региональные целевые программы</t>
  </si>
  <si>
    <t>503</t>
  </si>
  <si>
    <t>7950800</t>
  </si>
  <si>
    <t>Дотации</t>
  </si>
  <si>
    <t>Поддержка мер по обеспечению сбалансированности бюджетов</t>
  </si>
  <si>
    <t>5053300</t>
  </si>
  <si>
    <t>0020800</t>
  </si>
  <si>
    <t xml:space="preserve">глава  местной администрации (исполнительно-распорядительного органа муниципального образования) </t>
  </si>
  <si>
    <t>5058600</t>
  </si>
  <si>
    <t>7950900</t>
  </si>
  <si>
    <t>0500</t>
  </si>
  <si>
    <t>0502</t>
  </si>
  <si>
    <t>Жилищно-коммунальное хозяйство</t>
  </si>
  <si>
    <t>Коммунальное хозяйство</t>
  </si>
  <si>
    <t>7951800</t>
  </si>
  <si>
    <t>0920302</t>
  </si>
  <si>
    <t>Выполнение обязательств муниципальным образованием</t>
  </si>
  <si>
    <t>4409901</t>
  </si>
  <si>
    <t>4409902</t>
  </si>
  <si>
    <t>Обеспечение деятельности подведомственных учреждений за счет субвенции от бюджетов поселений в соответствии с заключенными соглашениями</t>
  </si>
  <si>
    <t>Обеспечение деятельности подведомственных учреждений  за счет средств бюджета района</t>
  </si>
  <si>
    <t>4429901</t>
  </si>
  <si>
    <t>4429902</t>
  </si>
  <si>
    <t>5222205</t>
  </si>
  <si>
    <t>Организационо-воспитательная работа с молодежью</t>
  </si>
  <si>
    <t>Долгосрочные целевые программы</t>
  </si>
  <si>
    <t>Поддержка редакций районных и городских газет</t>
  </si>
  <si>
    <t>0900100</t>
  </si>
  <si>
    <t>Содержание и обслуживание казны муниципального образования</t>
  </si>
  <si>
    <t>7952600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</si>
  <si>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</si>
  <si>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</si>
  <si>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</si>
  <si>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</si>
  <si>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</si>
  <si>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</si>
  <si>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1100</t>
  </si>
  <si>
    <t>1105</t>
  </si>
  <si>
    <t>Другие вопросы в области физической культуры и спорта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</si>
  <si>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</si>
  <si>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</si>
  <si>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</si>
  <si>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</si>
  <si>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</si>
  <si>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</si>
  <si>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</si>
  <si>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0409</t>
  </si>
  <si>
    <t>Дорожное хозяйство(дорожные фонды)</t>
  </si>
  <si>
    <t>Дорожное хозяйство (дорожные фонды)</t>
  </si>
  <si>
    <t>7953000</t>
  </si>
  <si>
    <t>МЦП "Патриотическое воспитание граждан Максатихинского района  на 2011-2015 годы"</t>
  </si>
  <si>
    <t>МЦП "Патриотическое воспитание граждан Максатихинского района на 2011-2015 годы"</t>
  </si>
  <si>
    <t>МЦП " Обеспечение жильём молодых семей  Максатихинского района на 2011-2015гг."</t>
  </si>
  <si>
    <t>МЦП " Обеспечение жильём молодых семей Максатихинского района на 2011-2015гг."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</si>
  <si>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</si>
  <si>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МЦП "Комплексная программа профилактики правонарушений  в Максатихинском районе на 2011-2013 гг."</t>
  </si>
  <si>
    <t>1004</t>
  </si>
  <si>
    <t>5052100</t>
  </si>
  <si>
    <t>Охрана семьи и детства</t>
  </si>
  <si>
    <t>Федеральный закон от 21 декабря 1996 г. № 159-ФЗ "О дополнительных гарантиях по социальной поддержке детей сирот и детей, оставщихся без попечения родителей"</t>
  </si>
  <si>
    <t>322</t>
  </si>
  <si>
    <t>Субсидии гражданам на приобретение жилья</t>
  </si>
  <si>
    <t>1102</t>
  </si>
  <si>
    <t>Массовый спорт</t>
  </si>
  <si>
    <t>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</si>
  <si>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7954100</t>
  </si>
  <si>
    <t>0310</t>
  </si>
  <si>
    <t xml:space="preserve">Центральный аппарат </t>
  </si>
  <si>
    <t>Обеспечение пожарной безопасности</t>
  </si>
  <si>
    <t>050</t>
  </si>
  <si>
    <t>870</t>
  </si>
  <si>
    <t>резервные средства</t>
  </si>
  <si>
    <t>411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</si>
  <si>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</si>
  <si>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810</t>
  </si>
  <si>
    <t>МЦП "Развитие потребительской кооперации  Максатихинского района на 2011-2013 годы</t>
  </si>
  <si>
    <t>Субсидии юридическим лицам (кроме государственных(муниципальных) учреждений) и физическим лицам-производителям товаров, работ,услуг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</si>
  <si>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</si>
  <si>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</si>
  <si>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</si>
  <si>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5053301</t>
  </si>
  <si>
    <t>244</t>
  </si>
  <si>
    <t>Прочая закупка товаров, работ, услуг для государственных(муниципальных) нужд</t>
  </si>
  <si>
    <t>Проведение праздничных мероприятий празднования  Дня Победы в ВОВ</t>
  </si>
  <si>
    <t>5053302</t>
  </si>
  <si>
    <t>Проведение мероприятий ко Дню пожилого человека</t>
  </si>
  <si>
    <t>Выплаты гражданам, имеющим звание "Почетный гражданин Максатихинского района"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</si>
  <si>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</si>
  <si>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</si>
  <si>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</si>
  <si>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</si>
  <si>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</si>
  <si>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некомерческим организациям (за исключением государственных(муниципальных) учреждений</t>
  </si>
  <si>
    <t>1204</t>
  </si>
  <si>
    <t>Другие вопросы в области средств массовой информации</t>
  </si>
  <si>
    <t>7955400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</si>
  <si>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</si>
  <si>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</si>
  <si>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</si>
  <si>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</si>
  <si>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</si>
  <si>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</si>
  <si>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</si>
  <si>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</si>
  <si>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730</t>
  </si>
  <si>
    <t>Обслуживание муниципального долга</t>
  </si>
  <si>
    <t>511</t>
  </si>
  <si>
    <t>Дотации на выравнивание уровня бюджетной обеспеченности субъектов Российской Федерации и муниципальных образований</t>
  </si>
  <si>
    <t>512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</si>
  <si>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</si>
  <si>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Управление по территориальному развитию администрации Максатихинского района</t>
  </si>
  <si>
    <t xml:space="preserve">Комитет по управлению имуществом Максатихинского района 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</si>
  <si>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</si>
  <si>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</si>
  <si>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МЦП "Комплексная поддержка медицинских кадров Максатихинского района на 2012-2014 годы"</t>
  </si>
  <si>
    <t>7955500</t>
  </si>
  <si>
    <t>7955600</t>
  </si>
  <si>
    <t>МЦП "Обеспечение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2012-2014гг."</t>
  </si>
  <si>
    <t>7955700</t>
  </si>
  <si>
    <t>МЦП " Разработка градостроительной документации по территориальному планированию муниципального образования городское поселение поселок Максатиха Тверской области на 2012гг."</t>
  </si>
  <si>
    <t>МЦП "Обеспечение мер пожарной безопасности в поселке Максатиха на 2012-2014 годы"</t>
  </si>
  <si>
    <t>504</t>
  </si>
  <si>
    <t>Контрольно-счетная палата Собрания депутатов Максатихинского района</t>
  </si>
  <si>
    <t>Поддержка мер по обеспечению сбалансированности бюджетов в части предоставления  субсидий организациям, предоставляющим населению услуги теплоснабжения по тарифам, не обеспечивающим возмещение издержек</t>
  </si>
  <si>
    <t>0501</t>
  </si>
  <si>
    <t>Жилищное хозяйство</t>
  </si>
  <si>
    <t>1008800</t>
  </si>
  <si>
    <t>Федеральная целевая программа "Жилище" на 2011-2015 годы</t>
  </si>
  <si>
    <t>1008820</t>
  </si>
  <si>
    <t>Подпрограмма "Обеспечение жильем молодых семей"</t>
  </si>
  <si>
    <t>5222200</t>
  </si>
  <si>
    <t>ДЦП"Создание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</si>
  <si>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Обеспечение жильем молодых семей</t>
  </si>
  <si>
    <t>0314</t>
  </si>
  <si>
    <t>Другие вопросы в области национальной безопасности и правоохранительной деятельности</t>
  </si>
  <si>
    <t>5228200</t>
  </si>
  <si>
    <t>ДЦП "Развитие транспортной системы Тверской области на 2009-2017 годы"</t>
  </si>
  <si>
    <t>5228211</t>
  </si>
  <si>
    <t>Строительство, реконструкция и проектирование автомобильных дорог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</si>
  <si>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</si>
  <si>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Организация обеспечения учащихся начальных классов муниципальных общеобразовательных учреждений горячим питанием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</si>
  <si>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требованиями</t>
  </si>
  <si>
    <t>7951500</t>
  </si>
  <si>
    <t>МЦП"Поддержка развития малого и среднего предпринимательства на территории МО "Максатихинский район" на 2012-2014г.г."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</si>
  <si>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</si>
  <si>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Организация отдыха детей в каникулярное время</t>
  </si>
  <si>
    <t>Оздоровление детей</t>
  </si>
  <si>
    <t>0304</t>
  </si>
  <si>
    <t>Органы юстиции</t>
  </si>
  <si>
    <t>0406</t>
  </si>
  <si>
    <t>Водное хозяйство</t>
  </si>
  <si>
    <t>5207200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</si>
  <si>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</si>
  <si>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7955900</t>
  </si>
  <si>
    <t>МЦП "Капитальный ремонт гидротехнического сооружения на ручье б/названия приток реки Тихвинка у д.Каликино Максатихинского района Тверской области"</t>
  </si>
  <si>
    <t>5226213</t>
  </si>
  <si>
    <t>Разработка технико-экономического обоснования, разработка проектной документации на капитальный ремонт гидротехнических сооружений, выполнение изыскательских работ и прохождение негосударственной эспертизы проектной документации и результатов инженерных изысканий по капитальному ремонту гидротехнических сооружений, находящихся в собственности Тверской области, муниципальной собственности и безхозных гидротехнических сооружений</t>
  </si>
  <si>
    <t>4500000</t>
  </si>
  <si>
    <t>Мероприятия в сфере культуры, кинематографии и средств массовой информации</t>
  </si>
  <si>
    <t>4500600</t>
  </si>
  <si>
    <t>Комплектование библиотечных фондов муниципальных образований</t>
  </si>
  <si>
    <t>4500601</t>
  </si>
  <si>
    <t>Субсидии бюджетам муниципальных образований на комплектование библиотечных фондов</t>
  </si>
  <si>
    <t>Обслуживание государственного внутреннего и муниципального долга</t>
  </si>
  <si>
    <t>5052102</t>
  </si>
  <si>
    <t>Обеспечение жилыми помещениями детей сирот и детей, оставшихся без попечения родителей, а также детей, находящихся под опекой (попечительством) не имеющих закрепленного жилого помещения</t>
  </si>
  <si>
    <t>Ведомственная структура расходов бюджета Максатихинского района Тверской области на 2013 год.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</si>
  <si>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</si>
  <si>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</si>
  <si>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</si>
  <si>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</si>
  <si>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111</t>
  </si>
  <si>
    <t>Фонд оплаты труда и страховые взносы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</si>
  <si>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</si>
  <si>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</si>
  <si>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</si>
  <si>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</si>
  <si>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242</t>
  </si>
  <si>
    <t>Закупка товаров, работ и услуг в сфере информационно-коммуникационных технологий</t>
  </si>
  <si>
    <t>120</t>
  </si>
  <si>
    <t>Расходы на выплаты персоналу государственных (муниципальных) органов</t>
  </si>
  <si>
    <t>121</t>
  </si>
  <si>
    <t>122</t>
  </si>
  <si>
    <t>Иные выплаты персоналу, за исключением фонда оплаты труда</t>
  </si>
  <si>
    <t>Распределение расходов районного бюджета на 2013 год по разделам и подразделам, целевым статьям и видам расходов.</t>
  </si>
  <si>
    <t>Распределение расходов районного бюджета на 2013 год по разделам и подразделам функциональной классификации бюджетов Российской Федерации.</t>
  </si>
  <si>
    <t>502</t>
  </si>
  <si>
    <t>Собрание депутатов Максатихинского района Тверской области</t>
  </si>
  <si>
    <t>800</t>
  </si>
  <si>
    <t>Иные бюджетные ассигнования</t>
  </si>
  <si>
    <t>850</t>
  </si>
  <si>
    <t>Уплата налогов, сборов и иных платежей</t>
  </si>
  <si>
    <t>600</t>
  </si>
  <si>
    <t>610</t>
  </si>
  <si>
    <t>Субсидии бюджетным учреждениям</t>
  </si>
  <si>
    <t>Предоставление субсидий федеральным бюджетным, автономным учреждениям и иным некоммерческим организациям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</si>
  <si>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</si>
  <si>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</si>
  <si>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</si>
  <si>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</si>
  <si>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</si>
  <si>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муниципальных образований</t>
  </si>
  <si>
    <t>МЦП "Улучшение условий и охраны труда в Максатихинском районе на 2012-2015 годы"</t>
  </si>
  <si>
    <t>МЦП "Обеспечение жильем многодетных семей</t>
  </si>
  <si>
    <t>МЦП многодетная семья</t>
  </si>
  <si>
    <t xml:space="preserve">Глава  местной администрации (исполнительно-распорядительного органа муниципального образования) </t>
  </si>
  <si>
    <t>7956100</t>
  </si>
  <si>
    <t>МЦП «Поддержка агропромышленного комплекса в Максатихинском районе на 2013 г.»</t>
  </si>
  <si>
    <t>7956200</t>
  </si>
  <si>
    <t>Резервные средства</t>
  </si>
  <si>
    <t>МЦП "Программа развития физической культуры и спорта в Максатихинском районе Тверской области на 2011-2013 годы"</t>
  </si>
  <si>
    <t>МЦП "Развития сферы транспорта муниципального образования "Максатихинский район" Тверской области на 2013-2015гг."</t>
  </si>
  <si>
    <t>МЦП "Программа комплексного развития систем коммунальной инфраструктуры Максатихинского района на 2013-2015 годы"</t>
  </si>
  <si>
    <t>МЦП "Развитие туризма в Максатихинском районе Тверской области на 2012-2014гг."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</si>
  <si>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2011-2013 гг."</t>
  </si>
  <si>
    <t>МЦП "Развития сферы транспорта муниципального образования "Максатихинский район" Тверской области на 2013- 2015гг."</t>
  </si>
  <si>
    <t>Учреждения культуры и мероприятия в сфере культуры и кинематографии</t>
  </si>
  <si>
    <t>МЦП " Взаимодействие органов местного самоуправления Максатихинского района с общественными и религиозными   организациями, осуществляющими свою деятельность в Максатихинском  районе на 2012-2014гг."</t>
  </si>
  <si>
    <t>МЦП "Социальная поддержка отдельных  категорий граждан, проживающих в Максатихинском районе на 2013-2015 г.г."</t>
  </si>
  <si>
    <t>МЦП "Развитие средств массовой информации (периодическая печать) муниципального образования "Максатихинский район  Тверской области" на 2013-2015гг."</t>
  </si>
  <si>
    <t>МЦП "Развития дорожного хозяйства муниципального образования "Максатихинский район" Тверской области на 2013-2015гг."</t>
  </si>
  <si>
    <t>7956500</t>
  </si>
  <si>
    <t>7956600</t>
  </si>
  <si>
    <t>7956300</t>
  </si>
  <si>
    <t>МЦП "Развития дорожного хозяйства муниципального образования "Максатихинский район" Тверской области на 2013- 2015гг."</t>
  </si>
  <si>
    <t xml:space="preserve">МЦП "Социальная поддержка отдельных категорий граждан, проживающих в районе на 2013-2015 г.г." </t>
  </si>
  <si>
    <t>МЦП "Развитие средств массовой информации (периодическая печать) муниципального образования "Максатихинский район Тверской области" на 2013-2015гг."</t>
  </si>
  <si>
    <t>3400000</t>
  </si>
  <si>
    <t>Реализация государственных функций в области национальной экономики</t>
  </si>
  <si>
    <t>3400300</t>
  </si>
  <si>
    <t>Мероприятия по землеустройству и землепользованию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</si>
  <si>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2011-2013гг.""</t>
  </si>
  <si>
    <t>7957100</t>
  </si>
  <si>
    <t>7957200</t>
  </si>
  <si>
    <t xml:space="preserve"> "О бюджете Максатихинского района на 2013 год и на плановый период 2014  и 2015 годов"</t>
  </si>
  <si>
    <t>депутатов  Максатихинского района  № 335 от 26.12.2012г.</t>
  </si>
  <si>
    <t>МЦП "Проведение капитального ремонта здания по ул.Пролетарская д.4 (МФЦ)"</t>
  </si>
  <si>
    <t>МЦП "Развитие единой дежурно-диспетчерской службы Максатихинского района на 2013-2015 годы и реализация мероприятий по управлению зданиями и помещениями"</t>
  </si>
  <si>
    <t>0022500</t>
  </si>
  <si>
    <t>Руководитель контрольно-счетной палаты муниципального образования и его заместители</t>
  </si>
  <si>
    <t>112</t>
  </si>
  <si>
    <t>Приложение №7</t>
  </si>
  <si>
    <t>АТ37210</t>
  </si>
  <si>
    <t>АН37010</t>
  </si>
  <si>
    <t>Строительство, реконструкция муниципальных объектов физкультурно-спортивного назначения</t>
  </si>
  <si>
    <t>АГ16210</t>
  </si>
  <si>
    <t>АБ17240</t>
  </si>
  <si>
    <t>АБ17250</t>
  </si>
  <si>
    <t>ЯА10000</t>
  </si>
  <si>
    <t>Средства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</t>
  </si>
  <si>
    <t>Приложение №5</t>
  </si>
  <si>
    <t>Приложение №6</t>
  </si>
  <si>
    <t>АБ 17330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</si>
  <si>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несовершеннолетних.</t>
  </si>
  <si>
    <t>АШ 17310</t>
  </si>
  <si>
    <t>АД37210</t>
  </si>
  <si>
    <t>Субсидии на обеспечение жильем молодых семей</t>
  </si>
  <si>
    <t>АБ17330</t>
  </si>
  <si>
    <t>АШ17310</t>
  </si>
  <si>
    <t>Финансовое обеспечение реализации государственных полномочий Тверской области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правонарушениях.</t>
  </si>
  <si>
    <t>АЕ57310</t>
  </si>
  <si>
    <t>Обеспечение предоставления жилых помещений детям-сиротам  и детям, оставшимся без попечения родителей, лицам из их числа по договорам найма специализированных жилых помещений</t>
  </si>
  <si>
    <t>АБ17410</t>
  </si>
  <si>
    <t>Обеспечение государственных гарантий прав граждан на получение общедоступного и бесплатного дошкольного,начального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</si>
  <si>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АБ 17320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</si>
  <si>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образования.</t>
  </si>
  <si>
    <t>АБ17320</t>
  </si>
  <si>
    <t>АУ37310</t>
  </si>
  <si>
    <t>Обеспечение переданных государственных полномочий Тверской области по расчету и предоставлению бюджетам поселений, входящим в состав муниципальных районов, дотаций на выравнивание бюджетной обеспеченности поселений</t>
  </si>
  <si>
    <t>7957500</t>
  </si>
  <si>
    <t>7957510</t>
  </si>
  <si>
    <t>МЦП "Развитие системы дошкольного, общего и дополнительного образования муниципального образования "Максатихинский район" на 2013-2015 годы"</t>
  </si>
  <si>
    <t>7957511</t>
  </si>
  <si>
    <t>Оказание муниципальной услуги</t>
  </si>
  <si>
    <t>Содействие развитию дошкольного образования в Максатихинском районе</t>
  </si>
  <si>
    <t>7957512</t>
  </si>
  <si>
    <t>Обеспечение противопожарной безопасности учреждений дошкольного образования</t>
  </si>
  <si>
    <t>7957513</t>
  </si>
  <si>
    <t>Проведение текущего ремонта</t>
  </si>
  <si>
    <t>7957514</t>
  </si>
  <si>
    <t>Развитие МТБ и учебной базы учреждений дошкольного образования</t>
  </si>
  <si>
    <t>Удовлетворение потребностей населения в получении услуг общего образования</t>
  </si>
  <si>
    <t>Обеспечение противопожарной безопасности учреждений общего образования</t>
  </si>
  <si>
    <t>Проведение текущего ремонта учреждений общего образования</t>
  </si>
  <si>
    <t>Развитие МТБ и учебной базы учреждений общего образования</t>
  </si>
  <si>
    <t>Обеспечение доступности дополнительного образования в муниципальных учреждениях</t>
  </si>
  <si>
    <t>Обеспечение противопожарной безопасности учреждений дополнительного образования</t>
  </si>
  <si>
    <t>Проведение текущего ремонта учреждений дополнительного образования</t>
  </si>
  <si>
    <t>Развитие МТБ и учебной базы учреждений дополнительного образования</t>
  </si>
  <si>
    <t>Развитие учительского и управленческого персонала, повышение квалификации педагогов</t>
  </si>
  <si>
    <t>Прохождение курсов подготовки, переподготовки и повышение квалификации кадров</t>
  </si>
  <si>
    <t>Организация летнего отдыха, оздоровления детей и детской занятости</t>
  </si>
  <si>
    <t>Обеспечение летнего отдыха, оздоровления детей</t>
  </si>
  <si>
    <t>Организация индивидуального трудоустройства подростков</t>
  </si>
  <si>
    <t>7957540</t>
  </si>
  <si>
    <t>7957542</t>
  </si>
  <si>
    <t xml:space="preserve">Участие педагогов МБОУ в профессиональных конкурсах муниципального, регионального и федерального уровней </t>
  </si>
  <si>
    <t>7957560</t>
  </si>
  <si>
    <t>Совершенствование управления системой образования в МО</t>
  </si>
  <si>
    <t>7957561</t>
  </si>
  <si>
    <t>Обеспечение деятельности Управления образования</t>
  </si>
  <si>
    <t>7957562</t>
  </si>
  <si>
    <t xml:space="preserve">Обеспечение деятельности учебно-методического кабинета, централизованной бухгалтерии, группы хозяйственного обслуживания </t>
  </si>
  <si>
    <t>7957563</t>
  </si>
  <si>
    <t>Организация проведения предметных олимпиад школьников, спортивных мероприятий. Награждение учащихся 11-х классов, имеющих золотую и серебрянную медали</t>
  </si>
  <si>
    <t xml:space="preserve"> № 355  от 30.05.2013г. "О внесении изменений в решение Собрания   </t>
  </si>
  <si>
    <t xml:space="preserve"> № 355 от 30.05.2013г. "О внесении изменений в решение Собрания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</si>
</sst>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 applyProtection="1">
      <alignment horizontal="right"/>
      <protection locked="0"/>
    </xf>
    <xf numFmtId="0" fontId="1" fillId="24" borderId="10" xfId="0" applyFont="1" applyFill="1" applyBorder="1" applyAlignment="1" applyProtection="1">
      <alignment horizontal="right" wrapText="1"/>
      <protection locked="0"/>
    </xf>
    <xf numFmtId="0" fontId="3" fillId="24" borderId="10" xfId="0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166" fontId="1" fillId="0" borderId="11" xfId="0" applyNumberFormat="1" applyFont="1" applyFill="1" applyBorder="1" applyAlignment="1">
      <alignment horizontal="right"/>
    </xf>
    <xf numFmtId="41" fontId="6" fillId="0" borderId="10" xfId="6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24" borderId="0" xfId="0" applyFont="1" applyFill="1" applyBorder="1" applyAlignment="1" applyProtection="1">
      <alignment horizontal="right" wrapText="1"/>
      <protection locked="0"/>
    </xf>
    <xf numFmtId="0" fontId="3" fillId="2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171" fontId="1" fillId="0" borderId="12" xfId="0" applyNumberFormat="1" applyFont="1" applyFill="1" applyBorder="1" applyAlignment="1">
      <alignment horizontal="right"/>
    </xf>
    <xf numFmtId="171" fontId="3" fillId="0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 wrapText="1"/>
    </xf>
    <xf numFmtId="171" fontId="3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41" fontId="6" fillId="0" borderId="10" xfId="6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1" fillId="22" borderId="16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6.375" style="80" customWidth="1"/>
    <col min="2" max="2" width="69.875" style="36" customWidth="1"/>
    <col min="3" max="3" width="12.75390625" style="36" customWidth="1"/>
  </cols>
  <sheetData>
    <row r="1" spans="1:3" ht="12.75">
      <c r="A1" s="57"/>
      <c r="B1" s="150" t="s">
        <v>416</v>
      </c>
      <c r="C1" s="150"/>
    </row>
    <row r="2" spans="1:10" ht="12.75">
      <c r="A2" s="57"/>
      <c r="B2" s="150" t="s">
        <v>108</v>
      </c>
      <c r="C2" s="150"/>
      <c r="D2" s="3"/>
      <c r="E2" s="3"/>
      <c r="F2" s="3"/>
      <c r="G2" s="3"/>
      <c r="H2" s="3"/>
      <c r="I2" s="3"/>
      <c r="J2" s="3"/>
    </row>
    <row r="3" spans="1:10" ht="12.75">
      <c r="A3" s="57"/>
      <c r="B3" s="150" t="s">
        <v>471</v>
      </c>
      <c r="C3" s="150"/>
      <c r="D3" s="3"/>
      <c r="E3" s="3"/>
      <c r="F3" s="3"/>
      <c r="G3" s="3"/>
      <c r="H3" s="3"/>
      <c r="I3" s="3"/>
      <c r="J3" s="3"/>
    </row>
    <row r="4" spans="1:10" ht="12.75">
      <c r="A4" s="57"/>
      <c r="B4" s="150" t="s">
        <v>401</v>
      </c>
      <c r="C4" s="150"/>
      <c r="D4" s="4"/>
      <c r="E4" s="4"/>
      <c r="F4" s="4"/>
      <c r="G4" s="4"/>
      <c r="H4" s="4"/>
      <c r="I4" s="4"/>
      <c r="J4" s="4"/>
    </row>
    <row r="5" spans="1:10" ht="12.75">
      <c r="A5" s="57"/>
      <c r="B5" s="150" t="s">
        <v>400</v>
      </c>
      <c r="C5" s="150"/>
      <c r="D5" s="4"/>
      <c r="E5" s="4"/>
      <c r="F5" s="4"/>
      <c r="G5" s="4"/>
      <c r="H5" s="4"/>
      <c r="I5" s="4"/>
      <c r="J5" s="4"/>
    </row>
    <row r="6" spans="1:10" ht="12.75">
      <c r="A6" s="57"/>
      <c r="B6" s="150"/>
      <c r="C6" s="150"/>
      <c r="D6" s="4"/>
      <c r="E6" s="4"/>
      <c r="F6" s="4"/>
      <c r="G6" s="4"/>
      <c r="H6" s="4"/>
      <c r="I6" s="4"/>
      <c r="J6" s="4"/>
    </row>
    <row r="7" spans="1:10" ht="12.75">
      <c r="A7" s="57"/>
      <c r="B7" s="43"/>
      <c r="C7" s="43"/>
      <c r="D7" s="4"/>
      <c r="E7" s="4"/>
      <c r="F7" s="4"/>
      <c r="G7" s="4"/>
      <c r="H7" s="4"/>
      <c r="I7" s="4"/>
      <c r="J7" s="4"/>
    </row>
    <row r="8" spans="1:10" ht="12.75">
      <c r="A8" s="157" t="s">
        <v>351</v>
      </c>
      <c r="B8" s="157"/>
      <c r="C8" s="157"/>
      <c r="D8" s="4"/>
      <c r="E8" s="4"/>
      <c r="F8" s="4"/>
      <c r="G8" s="4"/>
      <c r="H8" s="4"/>
      <c r="I8" s="4"/>
      <c r="J8" s="4"/>
    </row>
    <row r="9" spans="1:3" ht="12.75">
      <c r="A9" s="157"/>
      <c r="B9" s="157"/>
      <c r="C9" s="157"/>
    </row>
    <row r="10" spans="1:3" ht="12.75">
      <c r="A10" s="78"/>
      <c r="B10" s="44"/>
      <c r="C10" s="44"/>
    </row>
    <row r="11" spans="1:3" ht="12.75">
      <c r="A11" s="151" t="s">
        <v>1</v>
      </c>
      <c r="B11" s="153" t="s">
        <v>4</v>
      </c>
      <c r="C11" s="155" t="s">
        <v>5</v>
      </c>
    </row>
    <row r="12" spans="1:3" ht="12.75">
      <c r="A12" s="152"/>
      <c r="B12" s="154"/>
      <c r="C12" s="156"/>
    </row>
    <row r="13" spans="1:3" ht="12.75">
      <c r="A13" s="50"/>
      <c r="B13" s="59" t="s">
        <v>106</v>
      </c>
      <c r="C13" s="141">
        <f>C14+C23+C28+C34+C36+C42+C45+C49+C52+C54+C56</f>
        <v>293789.447</v>
      </c>
    </row>
    <row r="14" spans="1:3" s="23" customFormat="1" ht="12.75">
      <c r="A14" s="60" t="s">
        <v>8</v>
      </c>
      <c r="B14" s="54" t="s">
        <v>27</v>
      </c>
      <c r="C14" s="132">
        <f>C15+C16+C17+C18+C19+C22+C21+C20</f>
        <v>40983.75</v>
      </c>
    </row>
    <row r="15" spans="1:3" s="29" customFormat="1" ht="22.5">
      <c r="A15" s="64" t="s">
        <v>6</v>
      </c>
      <c r="B15" s="38" t="str">
        <f>'Прил.№ 6'!E14</f>
        <v>Функционирование высшего должностного лица субъекта Российской Федерации и муниципального образования</v>
      </c>
      <c r="C15" s="133">
        <f>'Прил.№ 7'!E15</f>
        <v>1304</v>
      </c>
    </row>
    <row r="16" spans="1:3" s="29" customFormat="1" ht="22.5">
      <c r="A16" s="64" t="s">
        <v>10</v>
      </c>
      <c r="B16" s="38" t="str">
        <f>'Прил.№ 6'!E23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134">
        <f>'Прил.№ 7'!E23</f>
        <v>263</v>
      </c>
    </row>
    <row r="17" spans="1:3" s="29" customFormat="1" ht="22.5">
      <c r="A17" s="64" t="s">
        <v>11</v>
      </c>
      <c r="B17" s="38" t="s">
        <v>28</v>
      </c>
      <c r="C17" s="133">
        <f>'Прил.№ 7'!E29</f>
        <v>22901.2</v>
      </c>
    </row>
    <row r="18" spans="1:3" s="29" customFormat="1" ht="0.75" customHeight="1">
      <c r="A18" s="37" t="s">
        <v>12</v>
      </c>
      <c r="B18" s="35" t="s">
        <v>30</v>
      </c>
      <c r="C18" s="135">
        <f>'Прил.№ 7'!E58</f>
        <v>0</v>
      </c>
    </row>
    <row r="19" spans="1:3" s="29" customFormat="1" ht="22.5" customHeight="1">
      <c r="A19" s="37" t="s">
        <v>92</v>
      </c>
      <c r="B19" s="26" t="str">
        <f>'Прил.№ 7'!D61</f>
        <v>Обеспечение деятельности  финансовых, налоговых и таможенных органов и органов финансового (финансово-бюджетного) надзора</v>
      </c>
      <c r="C19" s="136">
        <f>'Прил.№ 7'!E61</f>
        <v>8223.4</v>
      </c>
    </row>
    <row r="20" spans="1:3" s="29" customFormat="1" ht="22.5" customHeight="1">
      <c r="A20" s="37" t="s">
        <v>362</v>
      </c>
      <c r="B20" s="54" t="s">
        <v>363</v>
      </c>
      <c r="C20" s="136">
        <f>'Прил.№ 7'!E80</f>
        <v>1000</v>
      </c>
    </row>
    <row r="21" spans="1:3" s="29" customFormat="1" ht="12.75">
      <c r="A21" s="37" t="s">
        <v>125</v>
      </c>
      <c r="B21" s="35" t="s">
        <v>31</v>
      </c>
      <c r="C21" s="135">
        <f>'Прил.№ 7'!E85</f>
        <v>200</v>
      </c>
    </row>
    <row r="22" spans="1:3" s="29" customFormat="1" ht="12.75">
      <c r="A22" s="37" t="s">
        <v>197</v>
      </c>
      <c r="B22" s="35" t="s">
        <v>32</v>
      </c>
      <c r="C22" s="135">
        <f>'Прил.№ 7'!E89</f>
        <v>7092.150000000001</v>
      </c>
    </row>
    <row r="23" spans="1:3" s="23" customFormat="1" ht="12.75">
      <c r="A23" s="60" t="s">
        <v>17</v>
      </c>
      <c r="B23" s="54" t="s">
        <v>35</v>
      </c>
      <c r="C23" s="132">
        <f>C25+C26+C27+C24</f>
        <v>1693.0500000000002</v>
      </c>
    </row>
    <row r="24" spans="1:3" s="23" customFormat="1" ht="12.75">
      <c r="A24" s="64" t="s">
        <v>313</v>
      </c>
      <c r="B24" s="65" t="s">
        <v>314</v>
      </c>
      <c r="C24" s="133">
        <f>'Прил.№ 7'!E154</f>
        <v>507.9</v>
      </c>
    </row>
    <row r="25" spans="1:3" s="29" customFormat="1" ht="21.75" customHeight="1">
      <c r="A25" s="64" t="s">
        <v>19</v>
      </c>
      <c r="B25" s="38" t="str">
        <f>'Прил.№ 6'!E115</f>
        <v>Защита населения и территории от чрезвычайных ситуаций природного и техногенного характера, гражданская оборона</v>
      </c>
      <c r="C25" s="133">
        <f>'Прил.№ 7'!E158</f>
        <v>1185.15</v>
      </c>
    </row>
    <row r="26" spans="1:3" s="29" customFormat="1" ht="12.75" hidden="1">
      <c r="A26" s="64" t="s">
        <v>232</v>
      </c>
      <c r="B26" s="38" t="str">
        <f>'Прил.№ 6'!E136</f>
        <v>Обеспечение пожарной безопасности</v>
      </c>
      <c r="C26" s="133">
        <f>'Прил.№ 7'!E177</f>
        <v>0</v>
      </c>
    </row>
    <row r="27" spans="1:3" s="29" customFormat="1" ht="15.75" customHeight="1" hidden="1">
      <c r="A27" s="64" t="s">
        <v>299</v>
      </c>
      <c r="B27" s="38" t="str">
        <f>'Прил.№ 6'!E140</f>
        <v>Другие вопросы в области национальной безопасности и правоохранительной деятельности</v>
      </c>
      <c r="C27" s="133">
        <f>'Прил.№ 6'!F140</f>
        <v>0</v>
      </c>
    </row>
    <row r="28" spans="1:3" s="23" customFormat="1" ht="12.75">
      <c r="A28" s="60" t="s">
        <v>22</v>
      </c>
      <c r="B28" s="54" t="s">
        <v>41</v>
      </c>
      <c r="C28" s="132">
        <f>C29+C31+C33+C32+C30</f>
        <v>5934.45</v>
      </c>
    </row>
    <row r="29" spans="1:3" s="29" customFormat="1" ht="12.75">
      <c r="A29" s="37" t="s">
        <v>23</v>
      </c>
      <c r="B29" s="35" t="s">
        <v>42</v>
      </c>
      <c r="C29" s="135">
        <f>'Прил.№ 7'!E193</f>
        <v>200</v>
      </c>
    </row>
    <row r="30" spans="1:3" s="29" customFormat="1" ht="12.75">
      <c r="A30" s="37" t="s">
        <v>315</v>
      </c>
      <c r="B30" s="122" t="s">
        <v>316</v>
      </c>
      <c r="C30" s="135">
        <f>'Прил.№ 7'!E200</f>
        <v>0</v>
      </c>
    </row>
    <row r="31" spans="1:3" s="29" customFormat="1" ht="12.75">
      <c r="A31" s="37" t="s">
        <v>25</v>
      </c>
      <c r="B31" s="35" t="s">
        <v>43</v>
      </c>
      <c r="C31" s="135">
        <f>'Прил.№ 7'!E209</f>
        <v>3870.45</v>
      </c>
    </row>
    <row r="32" spans="1:3" s="29" customFormat="1" ht="12.75">
      <c r="A32" s="37" t="s">
        <v>212</v>
      </c>
      <c r="B32" s="35" t="s">
        <v>214</v>
      </c>
      <c r="C32" s="135">
        <f>'Прил.№ 7'!E216</f>
        <v>1417</v>
      </c>
    </row>
    <row r="33" spans="1:3" s="29" customFormat="1" ht="12.75">
      <c r="A33" s="37" t="s">
        <v>135</v>
      </c>
      <c r="B33" s="35" t="s">
        <v>44</v>
      </c>
      <c r="C33" s="135">
        <f>'Прил.№ 7'!E226</f>
        <v>447</v>
      </c>
    </row>
    <row r="34" spans="1:3" s="23" customFormat="1" ht="12.75">
      <c r="A34" s="60" t="s">
        <v>176</v>
      </c>
      <c r="B34" s="54" t="s">
        <v>178</v>
      </c>
      <c r="C34" s="132">
        <f>C35</f>
        <v>500</v>
      </c>
    </row>
    <row r="35" spans="1:3" s="29" customFormat="1" ht="12.75">
      <c r="A35" s="37" t="s">
        <v>177</v>
      </c>
      <c r="B35" s="35" t="s">
        <v>179</v>
      </c>
      <c r="C35" s="135">
        <f>'Прил.№ 7'!E245</f>
        <v>500</v>
      </c>
    </row>
    <row r="36" spans="1:3" s="23" customFormat="1" ht="12.75">
      <c r="A36" s="60" t="s">
        <v>46</v>
      </c>
      <c r="B36" s="54" t="s">
        <v>47</v>
      </c>
      <c r="C36" s="132">
        <f>C37+C38+C39+C40+C41</f>
        <v>169066.43</v>
      </c>
    </row>
    <row r="37" spans="1:3" s="29" customFormat="1" ht="12.75">
      <c r="A37" s="37" t="s">
        <v>87</v>
      </c>
      <c r="B37" s="26" t="s">
        <v>88</v>
      </c>
      <c r="C37" s="135">
        <f>'Прил.№ 7'!E253</f>
        <v>38940</v>
      </c>
    </row>
    <row r="38" spans="1:3" s="29" customFormat="1" ht="12.75">
      <c r="A38" s="37" t="s">
        <v>75</v>
      </c>
      <c r="B38" s="26" t="s">
        <v>76</v>
      </c>
      <c r="C38" s="135">
        <f>'Прил.№ 7'!E271</f>
        <v>119245.43</v>
      </c>
    </row>
    <row r="39" spans="1:3" s="29" customFormat="1" ht="12.75">
      <c r="A39" s="37" t="s">
        <v>97</v>
      </c>
      <c r="B39" s="26" t="str">
        <f>'Прил.№ 6'!E528</f>
        <v>Профессиональная подготовка, переподготовка и повышение квалификации</v>
      </c>
      <c r="C39" s="135">
        <f>'Прил.№ 7'!E309</f>
        <v>220</v>
      </c>
    </row>
    <row r="40" spans="1:3" s="29" customFormat="1" ht="12.75">
      <c r="A40" s="37" t="s">
        <v>48</v>
      </c>
      <c r="B40" s="26" t="s">
        <v>49</v>
      </c>
      <c r="C40" s="135">
        <f>'Прил.№ 7'!E320</f>
        <v>829</v>
      </c>
    </row>
    <row r="41" spans="1:3" s="29" customFormat="1" ht="12.75">
      <c r="A41" s="37" t="s">
        <v>52</v>
      </c>
      <c r="B41" s="35" t="s">
        <v>53</v>
      </c>
      <c r="C41" s="135">
        <f>'Прил.№ 7'!E346</f>
        <v>9832</v>
      </c>
    </row>
    <row r="42" spans="1:3" s="23" customFormat="1" ht="12.75">
      <c r="A42" s="60" t="s">
        <v>54</v>
      </c>
      <c r="B42" s="54" t="str">
        <f>'Прил.№ 6'!E352</f>
        <v>Культура и кинематография</v>
      </c>
      <c r="C42" s="132">
        <f>C43+C44</f>
        <v>28119.66</v>
      </c>
    </row>
    <row r="43" spans="1:3" s="29" customFormat="1" ht="12.75">
      <c r="A43" s="37" t="s">
        <v>79</v>
      </c>
      <c r="B43" s="26" t="s">
        <v>80</v>
      </c>
      <c r="C43" s="135">
        <f>'Прил.№ 7'!E392</f>
        <v>24103.96</v>
      </c>
    </row>
    <row r="44" spans="1:3" s="29" customFormat="1" ht="12.75">
      <c r="A44" s="64" t="s">
        <v>55</v>
      </c>
      <c r="B44" s="38" t="str">
        <f>'Прил.№ 6'!E434</f>
        <v>Другие вопросы в области культуры, кинематографии</v>
      </c>
      <c r="C44" s="134">
        <f>'Прил.№ 7'!E465</f>
        <v>4015.7</v>
      </c>
    </row>
    <row r="45" spans="1:3" s="23" customFormat="1" ht="12.75">
      <c r="A45" s="60" t="s">
        <v>59</v>
      </c>
      <c r="B45" s="54" t="s">
        <v>60</v>
      </c>
      <c r="C45" s="132">
        <f>C46+C47+C48</f>
        <v>8195.324</v>
      </c>
    </row>
    <row r="46" spans="1:3" s="29" customFormat="1" ht="12.75">
      <c r="A46" s="37" t="s">
        <v>61</v>
      </c>
      <c r="B46" s="35" t="s">
        <v>62</v>
      </c>
      <c r="C46" s="135">
        <f>'Прил.№ 7'!E491</f>
        <v>1200</v>
      </c>
    </row>
    <row r="47" spans="1:3" s="29" customFormat="1" ht="12.75">
      <c r="A47" s="37" t="s">
        <v>64</v>
      </c>
      <c r="B47" s="35" t="s">
        <v>65</v>
      </c>
      <c r="C47" s="135">
        <f>'Прил.№ 7'!E495</f>
        <v>2919.624</v>
      </c>
    </row>
    <row r="48" spans="1:3" s="29" customFormat="1" ht="12.75">
      <c r="A48" s="37" t="s">
        <v>222</v>
      </c>
      <c r="B48" s="35" t="s">
        <v>224</v>
      </c>
      <c r="C48" s="136">
        <f>'Прил.№ 7'!E530</f>
        <v>4075.7000000000003</v>
      </c>
    </row>
    <row r="49" spans="1:3" s="23" customFormat="1" ht="12.75">
      <c r="A49" s="60" t="s">
        <v>202</v>
      </c>
      <c r="B49" s="54" t="s">
        <v>157</v>
      </c>
      <c r="C49" s="137">
        <f>C51+C50</f>
        <v>14050</v>
      </c>
    </row>
    <row r="50" spans="1:3" s="29" customFormat="1" ht="12.75">
      <c r="A50" s="37" t="s">
        <v>228</v>
      </c>
      <c r="B50" s="35" t="s">
        <v>229</v>
      </c>
      <c r="C50" s="136">
        <f>'Прил.№ 7'!E541+'Прил.№ 7'!E542</f>
        <v>13300</v>
      </c>
    </row>
    <row r="51" spans="1:3" s="29" customFormat="1" ht="12.75">
      <c r="A51" s="37" t="s">
        <v>203</v>
      </c>
      <c r="B51" s="35" t="s">
        <v>204</v>
      </c>
      <c r="C51" s="136">
        <f>'Прил.№ 7'!E547</f>
        <v>750</v>
      </c>
    </row>
    <row r="52" spans="1:5" s="23" customFormat="1" ht="12.75">
      <c r="A52" s="56">
        <v>1200</v>
      </c>
      <c r="B52" s="67" t="s">
        <v>201</v>
      </c>
      <c r="C52" s="138">
        <f>SUM(C53:C53)</f>
        <v>2489.483</v>
      </c>
      <c r="E52" s="34"/>
    </row>
    <row r="53" spans="1:5" s="29" customFormat="1" ht="12.75">
      <c r="A53" s="37" t="s">
        <v>259</v>
      </c>
      <c r="B53" s="35" t="s">
        <v>260</v>
      </c>
      <c r="C53" s="135">
        <f>'Прил.№ 7'!E554</f>
        <v>2489.483</v>
      </c>
      <c r="E53" s="40"/>
    </row>
    <row r="54" spans="1:5" s="23" customFormat="1" ht="12.75">
      <c r="A54" s="60" t="s">
        <v>207</v>
      </c>
      <c r="B54" s="67" t="s">
        <v>93</v>
      </c>
      <c r="C54" s="132">
        <f>C55</f>
        <v>1186.3</v>
      </c>
      <c r="E54" s="39"/>
    </row>
    <row r="55" spans="1:5" s="29" customFormat="1" ht="12.75">
      <c r="A55" s="37" t="s">
        <v>208</v>
      </c>
      <c r="B55" s="26" t="str">
        <f>'Прил.№ 6'!E631</f>
        <v>Обслуживание государственного внутреннего и муниципального долга</v>
      </c>
      <c r="C55" s="135">
        <f>'Прил.№ 7'!E560</f>
        <v>1186.3</v>
      </c>
      <c r="E55" s="40"/>
    </row>
    <row r="56" spans="1:3" s="23" customFormat="1" ht="22.5">
      <c r="A56" s="45">
        <v>1400</v>
      </c>
      <c r="B56" s="67" t="s">
        <v>209</v>
      </c>
      <c r="C56" s="139">
        <f>SUM(C57:C58)</f>
        <v>21571</v>
      </c>
    </row>
    <row r="57" spans="1:3" s="29" customFormat="1" ht="22.5">
      <c r="A57" s="28">
        <v>1401</v>
      </c>
      <c r="B57" s="26" t="s">
        <v>210</v>
      </c>
      <c r="C57" s="140">
        <f>'Прил.№ 7'!E565</f>
        <v>19571</v>
      </c>
    </row>
    <row r="58" spans="1:3" s="29" customFormat="1" ht="12.75">
      <c r="A58" s="28">
        <v>1402</v>
      </c>
      <c r="B58" s="26" t="s">
        <v>211</v>
      </c>
      <c r="C58" s="140">
        <f>'Прил.№ 7'!E570</f>
        <v>2000</v>
      </c>
    </row>
    <row r="59" spans="1:3" s="29" customFormat="1" ht="12.75">
      <c r="A59" s="79"/>
      <c r="B59" s="77"/>
      <c r="C59" s="77"/>
    </row>
    <row r="60" spans="1:3" s="29" customFormat="1" ht="12.75">
      <c r="A60" s="79"/>
      <c r="B60" s="77"/>
      <c r="C60" s="77"/>
    </row>
    <row r="61" spans="1:3" s="29" customFormat="1" ht="12.75">
      <c r="A61" s="79"/>
      <c r="B61" s="77"/>
      <c r="C61" s="77"/>
    </row>
    <row r="62" spans="1:3" s="29" customFormat="1" ht="12.75">
      <c r="A62" s="79"/>
      <c r="B62" s="77"/>
      <c r="C62" s="77"/>
    </row>
    <row r="63" spans="1:3" s="29" customFormat="1" ht="12.75">
      <c r="A63" s="79"/>
      <c r="B63" s="77"/>
      <c r="C63" s="77"/>
    </row>
    <row r="64" spans="1:3" s="29" customFormat="1" ht="12.75">
      <c r="A64" s="79"/>
      <c r="B64" s="77"/>
      <c r="C64" s="77"/>
    </row>
    <row r="65" spans="1:3" s="29" customFormat="1" ht="12.75">
      <c r="A65" s="79"/>
      <c r="B65" s="77"/>
      <c r="C65" s="77"/>
    </row>
    <row r="66" spans="1:3" s="29" customFormat="1" ht="12.75">
      <c r="A66" s="79"/>
      <c r="B66" s="77"/>
      <c r="C66" s="77"/>
    </row>
    <row r="67" spans="1:3" s="29" customFormat="1" ht="12.75">
      <c r="A67" s="79"/>
      <c r="B67" s="77"/>
      <c r="C67" s="77"/>
    </row>
    <row r="68" spans="1:3" s="29" customFormat="1" ht="12.75">
      <c r="A68" s="79"/>
      <c r="B68" s="77"/>
      <c r="C68" s="77"/>
    </row>
    <row r="69" spans="1:3" s="29" customFormat="1" ht="12.75">
      <c r="A69" s="79"/>
      <c r="B69" s="77"/>
      <c r="C69" s="77"/>
    </row>
    <row r="70" spans="1:3" s="29" customFormat="1" ht="12.75">
      <c r="A70" s="79"/>
      <c r="B70" s="77"/>
      <c r="C70" s="77"/>
    </row>
    <row r="71" spans="1:3" s="29" customFormat="1" ht="12.75">
      <c r="A71" s="79"/>
      <c r="B71" s="77"/>
      <c r="C71" s="77"/>
    </row>
    <row r="72" spans="1:3" s="29" customFormat="1" ht="12.75">
      <c r="A72" s="79"/>
      <c r="B72" s="77"/>
      <c r="C72" s="77"/>
    </row>
    <row r="73" spans="1:3" s="29" customFormat="1" ht="12.75">
      <c r="A73" s="79"/>
      <c r="B73" s="77"/>
      <c r="C73" s="77"/>
    </row>
    <row r="74" spans="1:3" s="29" customFormat="1" ht="12.75">
      <c r="A74" s="79"/>
      <c r="B74" s="77"/>
      <c r="C74" s="77"/>
    </row>
    <row r="75" spans="1:3" s="29" customFormat="1" ht="12.75">
      <c r="A75" s="79"/>
      <c r="B75" s="77"/>
      <c r="C75" s="77"/>
    </row>
    <row r="76" spans="1:3" s="29" customFormat="1" ht="12.75">
      <c r="A76" s="79"/>
      <c r="B76" s="77"/>
      <c r="C76" s="77"/>
    </row>
    <row r="77" spans="1:3" s="29" customFormat="1" ht="12.75">
      <c r="A77" s="79"/>
      <c r="B77" s="77"/>
      <c r="C77" s="77"/>
    </row>
    <row r="78" spans="1:3" s="29" customFormat="1" ht="12.75">
      <c r="A78" s="79"/>
      <c r="B78" s="77"/>
      <c r="C78" s="77"/>
    </row>
    <row r="79" spans="1:3" s="29" customFormat="1" ht="12.75">
      <c r="A79" s="79"/>
      <c r="B79" s="77"/>
      <c r="C79" s="77"/>
    </row>
    <row r="80" spans="1:3" s="29" customFormat="1" ht="12.75">
      <c r="A80" s="79"/>
      <c r="B80" s="77"/>
      <c r="C80" s="77"/>
    </row>
    <row r="81" spans="1:3" s="29" customFormat="1" ht="12.75">
      <c r="A81" s="79"/>
      <c r="B81" s="77"/>
      <c r="C81" s="77"/>
    </row>
    <row r="82" spans="1:3" s="29" customFormat="1" ht="12.75">
      <c r="A82" s="79"/>
      <c r="B82" s="77"/>
      <c r="C82" s="77"/>
    </row>
    <row r="83" spans="1:3" s="29" customFormat="1" ht="12.75">
      <c r="A83" s="79"/>
      <c r="B83" s="77"/>
      <c r="C83" s="77"/>
    </row>
    <row r="84" spans="1:3" s="29" customFormat="1" ht="12.75">
      <c r="A84" s="79"/>
      <c r="B84" s="77"/>
      <c r="C84" s="77"/>
    </row>
    <row r="85" spans="1:3" s="29" customFormat="1" ht="12.75">
      <c r="A85" s="79"/>
      <c r="B85" s="77"/>
      <c r="C85" s="77"/>
    </row>
    <row r="86" spans="1:3" s="29" customFormat="1" ht="12.75">
      <c r="A86" s="79"/>
      <c r="B86" s="77"/>
      <c r="C86" s="77"/>
    </row>
    <row r="87" spans="1:3" s="29" customFormat="1" ht="12.75">
      <c r="A87" s="79"/>
      <c r="B87" s="77"/>
      <c r="C87" s="77"/>
    </row>
    <row r="88" spans="1:3" s="29" customFormat="1" ht="12.75">
      <c r="A88" s="79"/>
      <c r="B88" s="77"/>
      <c r="C88" s="77"/>
    </row>
    <row r="89" spans="1:3" s="29" customFormat="1" ht="12.75">
      <c r="A89" s="79"/>
      <c r="B89" s="77"/>
      <c r="C89" s="77"/>
    </row>
    <row r="90" spans="1:3" s="29" customFormat="1" ht="12.75">
      <c r="A90" s="79"/>
      <c r="B90" s="77"/>
      <c r="C90" s="77"/>
    </row>
    <row r="91" spans="1:3" s="29" customFormat="1" ht="12.75">
      <c r="A91" s="79"/>
      <c r="B91" s="77"/>
      <c r="C91" s="77"/>
    </row>
    <row r="92" spans="1:3" s="29" customFormat="1" ht="12.75">
      <c r="A92" s="79"/>
      <c r="B92" s="77"/>
      <c r="C92" s="77"/>
    </row>
    <row r="93" spans="1:3" s="29" customFormat="1" ht="12.75">
      <c r="A93" s="79"/>
      <c r="B93" s="77"/>
      <c r="C93" s="77"/>
    </row>
    <row r="94" spans="1:3" s="29" customFormat="1" ht="12.75">
      <c r="A94" s="79"/>
      <c r="B94" s="77"/>
      <c r="C94" s="77"/>
    </row>
    <row r="95" spans="1:3" s="29" customFormat="1" ht="12.75">
      <c r="A95" s="79"/>
      <c r="B95" s="77"/>
      <c r="C95" s="77"/>
    </row>
    <row r="96" spans="1:3" s="29" customFormat="1" ht="12.75">
      <c r="A96" s="79"/>
      <c r="B96" s="77"/>
      <c r="C96" s="77"/>
    </row>
    <row r="97" spans="1:3" s="29" customFormat="1" ht="12.75">
      <c r="A97" s="79"/>
      <c r="B97" s="77"/>
      <c r="C97" s="77"/>
    </row>
    <row r="98" spans="1:3" s="29" customFormat="1" ht="12.75">
      <c r="A98" s="79"/>
      <c r="B98" s="77"/>
      <c r="C98" s="77"/>
    </row>
    <row r="99" spans="1:3" s="29" customFormat="1" ht="12.75">
      <c r="A99" s="79"/>
      <c r="B99" s="77"/>
      <c r="C99" s="77"/>
    </row>
    <row r="100" spans="1:3" s="29" customFormat="1" ht="12.75">
      <c r="A100" s="79"/>
      <c r="B100" s="77"/>
      <c r="C100" s="77"/>
    </row>
    <row r="101" spans="1:3" s="29" customFormat="1" ht="12.75">
      <c r="A101" s="79"/>
      <c r="B101" s="77"/>
      <c r="C101" s="77"/>
    </row>
    <row r="102" spans="1:3" s="29" customFormat="1" ht="12.75">
      <c r="A102" s="79"/>
      <c r="B102" s="77"/>
      <c r="C102" s="77"/>
    </row>
    <row r="103" spans="1:3" s="29" customFormat="1" ht="12.75">
      <c r="A103" s="79"/>
      <c r="B103" s="77"/>
      <c r="C103" s="77"/>
    </row>
    <row r="104" spans="1:3" s="29" customFormat="1" ht="12.75">
      <c r="A104" s="79"/>
      <c r="B104" s="77"/>
      <c r="C104" s="77"/>
    </row>
    <row r="105" spans="1:3" s="29" customFormat="1" ht="12.75">
      <c r="A105" s="79"/>
      <c r="B105" s="77"/>
      <c r="C105" s="77"/>
    </row>
    <row r="106" spans="1:3" s="29" customFormat="1" ht="12.75">
      <c r="A106" s="79"/>
      <c r="B106" s="77"/>
      <c r="C106" s="77"/>
    </row>
    <row r="107" spans="1:3" s="29" customFormat="1" ht="12.75">
      <c r="A107" s="79"/>
      <c r="B107" s="77"/>
      <c r="C107" s="77"/>
    </row>
    <row r="108" spans="1:3" s="29" customFormat="1" ht="12.75">
      <c r="A108" s="79"/>
      <c r="B108" s="77"/>
      <c r="C108" s="77"/>
    </row>
    <row r="109" spans="1:3" s="29" customFormat="1" ht="12.75">
      <c r="A109" s="79"/>
      <c r="B109" s="77"/>
      <c r="C109" s="77"/>
    </row>
    <row r="110" spans="1:3" s="29" customFormat="1" ht="12.75">
      <c r="A110" s="79"/>
      <c r="B110" s="77"/>
      <c r="C110" s="77"/>
    </row>
    <row r="111" spans="1:3" s="29" customFormat="1" ht="12.75">
      <c r="A111" s="79"/>
      <c r="B111" s="77"/>
      <c r="C111" s="77"/>
    </row>
    <row r="112" spans="1:3" s="29" customFormat="1" ht="12.75">
      <c r="A112" s="79"/>
      <c r="B112" s="77"/>
      <c r="C112" s="77"/>
    </row>
    <row r="113" spans="1:3" s="29" customFormat="1" ht="12.75">
      <c r="A113" s="79"/>
      <c r="B113" s="77"/>
      <c r="C113" s="77"/>
    </row>
    <row r="114" spans="1:3" s="29" customFormat="1" ht="12.75">
      <c r="A114" s="79"/>
      <c r="B114" s="77"/>
      <c r="C114" s="77"/>
    </row>
    <row r="115" spans="1:3" s="29" customFormat="1" ht="12.75">
      <c r="A115" s="79"/>
      <c r="B115" s="77"/>
      <c r="C115" s="77"/>
    </row>
    <row r="116" spans="1:3" s="29" customFormat="1" ht="12.75">
      <c r="A116" s="79"/>
      <c r="B116" s="77"/>
      <c r="C116" s="77"/>
    </row>
    <row r="117" spans="1:3" s="29" customFormat="1" ht="12.75">
      <c r="A117" s="79"/>
      <c r="B117" s="77"/>
      <c r="C117" s="77"/>
    </row>
    <row r="118" spans="1:3" s="29" customFormat="1" ht="12.75">
      <c r="A118" s="79"/>
      <c r="B118" s="77"/>
      <c r="C118" s="77"/>
    </row>
    <row r="119" spans="1:3" s="29" customFormat="1" ht="12.75">
      <c r="A119" s="79"/>
      <c r="B119" s="77"/>
      <c r="C119" s="77"/>
    </row>
    <row r="120" spans="1:3" s="29" customFormat="1" ht="12.75">
      <c r="A120" s="79"/>
      <c r="B120" s="77"/>
      <c r="C120" s="77"/>
    </row>
    <row r="121" spans="1:3" s="29" customFormat="1" ht="12.75">
      <c r="A121" s="79"/>
      <c r="B121" s="77"/>
      <c r="C121" s="77"/>
    </row>
    <row r="122" spans="1:3" s="29" customFormat="1" ht="12.75">
      <c r="A122" s="79"/>
      <c r="B122" s="77"/>
      <c r="C122" s="77"/>
    </row>
    <row r="123" spans="1:3" s="29" customFormat="1" ht="12.75">
      <c r="A123" s="79"/>
      <c r="B123" s="77"/>
      <c r="C123" s="77"/>
    </row>
    <row r="124" spans="1:3" s="29" customFormat="1" ht="12.75">
      <c r="A124" s="79"/>
      <c r="B124" s="77"/>
      <c r="C124" s="77"/>
    </row>
    <row r="125" spans="1:3" s="29" customFormat="1" ht="12.75">
      <c r="A125" s="79"/>
      <c r="B125" s="77"/>
      <c r="C125" s="77"/>
    </row>
    <row r="126" spans="1:3" s="29" customFormat="1" ht="12.75">
      <c r="A126" s="79"/>
      <c r="B126" s="77"/>
      <c r="C126" s="77"/>
    </row>
    <row r="127" spans="1:3" s="29" customFormat="1" ht="12.75">
      <c r="A127" s="79"/>
      <c r="B127" s="77"/>
      <c r="C127" s="77"/>
    </row>
    <row r="128" spans="1:3" s="29" customFormat="1" ht="12.75">
      <c r="A128" s="79"/>
      <c r="B128" s="77"/>
      <c r="C128" s="77"/>
    </row>
    <row r="129" spans="1:3" s="29" customFormat="1" ht="12.75">
      <c r="A129" s="79"/>
      <c r="B129" s="77"/>
      <c r="C129" s="77"/>
    </row>
    <row r="130" spans="1:3" s="29" customFormat="1" ht="12.75">
      <c r="A130" s="79"/>
      <c r="B130" s="77"/>
      <c r="C130" s="77"/>
    </row>
    <row r="131" spans="1:3" s="29" customFormat="1" ht="12.75">
      <c r="A131" s="79"/>
      <c r="B131" s="77"/>
      <c r="C131" s="77"/>
    </row>
    <row r="132" spans="1:3" s="29" customFormat="1" ht="12.75">
      <c r="A132" s="79"/>
      <c r="B132" s="77"/>
      <c r="C132" s="77"/>
    </row>
    <row r="133" spans="1:3" s="29" customFormat="1" ht="12.75">
      <c r="A133" s="79"/>
      <c r="B133" s="77"/>
      <c r="C133" s="77"/>
    </row>
    <row r="134" spans="1:3" s="29" customFormat="1" ht="12.75">
      <c r="A134" s="79"/>
      <c r="B134" s="77"/>
      <c r="C134" s="77"/>
    </row>
    <row r="135" spans="1:3" s="29" customFormat="1" ht="12.75">
      <c r="A135" s="79"/>
      <c r="B135" s="77"/>
      <c r="C135" s="77"/>
    </row>
    <row r="136" spans="1:3" s="29" customFormat="1" ht="12.75">
      <c r="A136" s="79"/>
      <c r="B136" s="77"/>
      <c r="C136" s="77"/>
    </row>
    <row r="137" spans="1:3" s="29" customFormat="1" ht="12.75">
      <c r="A137" s="79"/>
      <c r="B137" s="77"/>
      <c r="C137" s="77"/>
    </row>
    <row r="138" spans="1:3" s="29" customFormat="1" ht="12.75">
      <c r="A138" s="79"/>
      <c r="B138" s="77"/>
      <c r="C138" s="77"/>
    </row>
    <row r="139" spans="1:3" s="29" customFormat="1" ht="12.75">
      <c r="A139" s="79"/>
      <c r="B139" s="77"/>
      <c r="C139" s="77"/>
    </row>
    <row r="140" spans="1:3" s="29" customFormat="1" ht="12.75">
      <c r="A140" s="79"/>
      <c r="B140" s="77"/>
      <c r="C140" s="77"/>
    </row>
    <row r="141" spans="1:3" s="29" customFormat="1" ht="12.75">
      <c r="A141" s="79"/>
      <c r="B141" s="77"/>
      <c r="C141" s="77"/>
    </row>
    <row r="142" spans="1:3" s="29" customFormat="1" ht="12.75">
      <c r="A142" s="79"/>
      <c r="B142" s="77"/>
      <c r="C142" s="77"/>
    </row>
    <row r="143" spans="1:3" s="29" customFormat="1" ht="12.75">
      <c r="A143" s="79"/>
      <c r="B143" s="77"/>
      <c r="C143" s="77"/>
    </row>
    <row r="144" spans="1:3" s="29" customFormat="1" ht="12.75">
      <c r="A144" s="79"/>
      <c r="B144" s="77"/>
      <c r="C144" s="77"/>
    </row>
    <row r="145" spans="1:3" s="29" customFormat="1" ht="12.75">
      <c r="A145" s="79"/>
      <c r="B145" s="77"/>
      <c r="C145" s="77"/>
    </row>
    <row r="146" spans="1:3" s="29" customFormat="1" ht="12.75">
      <c r="A146" s="79"/>
      <c r="B146" s="77"/>
      <c r="C146" s="77"/>
    </row>
    <row r="147" spans="1:3" s="29" customFormat="1" ht="12.75">
      <c r="A147" s="79"/>
      <c r="B147" s="77"/>
      <c r="C147" s="77"/>
    </row>
    <row r="148" spans="1:3" s="29" customFormat="1" ht="12.75">
      <c r="A148" s="79"/>
      <c r="B148" s="77"/>
      <c r="C148" s="77"/>
    </row>
    <row r="149" spans="1:3" s="29" customFormat="1" ht="12.75">
      <c r="A149" s="79"/>
      <c r="B149" s="77"/>
      <c r="C149" s="77"/>
    </row>
    <row r="150" spans="1:3" s="29" customFormat="1" ht="12.75">
      <c r="A150" s="79"/>
      <c r="B150" s="77"/>
      <c r="C150" s="77"/>
    </row>
    <row r="151" spans="1:3" s="29" customFormat="1" ht="12.75">
      <c r="A151" s="79"/>
      <c r="B151" s="77"/>
      <c r="C151" s="77"/>
    </row>
    <row r="152" spans="1:3" s="29" customFormat="1" ht="12.75">
      <c r="A152" s="79"/>
      <c r="B152" s="77"/>
      <c r="C152" s="77"/>
    </row>
    <row r="153" spans="1:3" s="29" customFormat="1" ht="12.75">
      <c r="A153" s="79"/>
      <c r="B153" s="77"/>
      <c r="C153" s="77"/>
    </row>
    <row r="154" spans="1:3" s="29" customFormat="1" ht="12.75">
      <c r="A154" s="79"/>
      <c r="B154" s="77"/>
      <c r="C154" s="77"/>
    </row>
    <row r="155" spans="1:3" s="29" customFormat="1" ht="12.75">
      <c r="A155" s="79"/>
      <c r="B155" s="77"/>
      <c r="C155" s="77"/>
    </row>
    <row r="156" spans="1:3" s="29" customFormat="1" ht="12.75">
      <c r="A156" s="79"/>
      <c r="B156" s="77"/>
      <c r="C156" s="77"/>
    </row>
    <row r="157" spans="1:3" s="29" customFormat="1" ht="12.75">
      <c r="A157" s="79"/>
      <c r="B157" s="77"/>
      <c r="C157" s="77"/>
    </row>
    <row r="158" spans="1:3" s="29" customFormat="1" ht="12.75">
      <c r="A158" s="79"/>
      <c r="B158" s="77"/>
      <c r="C158" s="77"/>
    </row>
    <row r="159" spans="1:3" s="29" customFormat="1" ht="12.75">
      <c r="A159" s="79"/>
      <c r="B159" s="77"/>
      <c r="C159" s="77"/>
    </row>
    <row r="160" spans="1:3" s="29" customFormat="1" ht="12.75">
      <c r="A160" s="79"/>
      <c r="B160" s="77"/>
      <c r="C160" s="77"/>
    </row>
    <row r="161" spans="1:3" s="29" customFormat="1" ht="12.75">
      <c r="A161" s="79"/>
      <c r="B161" s="77"/>
      <c r="C161" s="77"/>
    </row>
    <row r="162" spans="1:3" s="29" customFormat="1" ht="12.75">
      <c r="A162" s="79"/>
      <c r="B162" s="77"/>
      <c r="C162" s="77"/>
    </row>
    <row r="163" spans="1:3" s="29" customFormat="1" ht="12.75">
      <c r="A163" s="79"/>
      <c r="B163" s="77"/>
      <c r="C163" s="77"/>
    </row>
    <row r="164" spans="1:3" s="29" customFormat="1" ht="12.75">
      <c r="A164" s="79"/>
      <c r="B164" s="77"/>
      <c r="C164" s="77"/>
    </row>
    <row r="165" spans="1:3" s="29" customFormat="1" ht="12.75">
      <c r="A165" s="79"/>
      <c r="B165" s="77"/>
      <c r="C165" s="77"/>
    </row>
    <row r="166" spans="1:3" s="29" customFormat="1" ht="12.75">
      <c r="A166" s="79"/>
      <c r="B166" s="77"/>
      <c r="C166" s="77"/>
    </row>
    <row r="167" spans="1:3" s="29" customFormat="1" ht="12.75">
      <c r="A167" s="79"/>
      <c r="B167" s="77"/>
      <c r="C167" s="77"/>
    </row>
    <row r="168" spans="1:3" s="29" customFormat="1" ht="12.75">
      <c r="A168" s="79"/>
      <c r="B168" s="77"/>
      <c r="C168" s="77"/>
    </row>
    <row r="169" spans="1:3" s="29" customFormat="1" ht="12.75">
      <c r="A169" s="79"/>
      <c r="B169" s="77"/>
      <c r="C169" s="77"/>
    </row>
    <row r="170" spans="1:3" s="29" customFormat="1" ht="12.75">
      <c r="A170" s="79"/>
      <c r="B170" s="77"/>
      <c r="C170" s="77"/>
    </row>
    <row r="171" spans="1:3" s="29" customFormat="1" ht="12.75">
      <c r="A171" s="79"/>
      <c r="B171" s="77"/>
      <c r="C171" s="77"/>
    </row>
    <row r="172" spans="1:3" s="29" customFormat="1" ht="12.75">
      <c r="A172" s="79"/>
      <c r="B172" s="77"/>
      <c r="C172" s="77"/>
    </row>
    <row r="173" spans="1:3" s="29" customFormat="1" ht="12.75">
      <c r="A173" s="79"/>
      <c r="B173" s="77"/>
      <c r="C173" s="77"/>
    </row>
    <row r="174" spans="1:3" s="29" customFormat="1" ht="12.75">
      <c r="A174" s="79"/>
      <c r="B174" s="77"/>
      <c r="C174" s="77"/>
    </row>
    <row r="175" spans="1:3" s="29" customFormat="1" ht="12.75">
      <c r="A175" s="79"/>
      <c r="B175" s="77"/>
      <c r="C175" s="77"/>
    </row>
    <row r="176" spans="1:3" s="29" customFormat="1" ht="12.75">
      <c r="A176" s="79"/>
      <c r="B176" s="77"/>
      <c r="C176" s="77"/>
    </row>
    <row r="177" spans="1:3" s="29" customFormat="1" ht="12.75">
      <c r="A177" s="79"/>
      <c r="B177" s="77"/>
      <c r="C177" s="77"/>
    </row>
    <row r="178" spans="1:3" s="29" customFormat="1" ht="12.75">
      <c r="A178" s="79"/>
      <c r="B178" s="77"/>
      <c r="C178" s="77"/>
    </row>
    <row r="179" spans="1:3" s="29" customFormat="1" ht="12.75">
      <c r="A179" s="79"/>
      <c r="B179" s="77"/>
      <c r="C179" s="77"/>
    </row>
    <row r="180" spans="1:3" s="29" customFormat="1" ht="12.75">
      <c r="A180" s="79"/>
      <c r="B180" s="77"/>
      <c r="C180" s="77"/>
    </row>
    <row r="181" spans="1:3" s="29" customFormat="1" ht="12.75">
      <c r="A181" s="79"/>
      <c r="B181" s="77"/>
      <c r="C181" s="77"/>
    </row>
  </sheetData>
  <sheetProtection/>
  <mergeCells count="10">
    <mergeCell ref="A11:A12"/>
    <mergeCell ref="B11:B12"/>
    <mergeCell ref="C11:C12"/>
    <mergeCell ref="B6:C6"/>
    <mergeCell ref="A8:C9"/>
    <mergeCell ref="B5:C5"/>
    <mergeCell ref="B1:C1"/>
    <mergeCell ref="B2:C2"/>
    <mergeCell ref="B4:C4"/>
    <mergeCell ref="B3:C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9"/>
  <sheetViews>
    <sheetView tabSelected="1" view="pageBreakPreview" zoomScale="120" zoomScaleSheetLayoutView="120" zoomScalePageLayoutView="0" workbookViewId="0" topLeftCell="A71">
      <selection activeCell="D286" sqref="D286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8.00390625" style="131" customWidth="1"/>
    <col min="4" max="4" width="5.00390625" style="0" customWidth="1"/>
    <col min="5" max="5" width="54.875" style="11" customWidth="1"/>
    <col min="6" max="6" width="16.75390625" style="29" customWidth="1"/>
    <col min="7" max="7" width="9.375" style="41" bestFit="1" customWidth="1"/>
  </cols>
  <sheetData>
    <row r="1" spans="1:6" ht="12.75">
      <c r="A1" s="5"/>
      <c r="B1" s="5"/>
      <c r="C1" s="5"/>
      <c r="D1" s="5"/>
      <c r="E1" s="158" t="s">
        <v>417</v>
      </c>
      <c r="F1" s="158"/>
    </row>
    <row r="2" spans="1:11" ht="12.75">
      <c r="A2" s="5"/>
      <c r="B2" s="5"/>
      <c r="C2" s="5"/>
      <c r="D2" s="5"/>
      <c r="E2" s="150" t="s">
        <v>108</v>
      </c>
      <c r="F2" s="150"/>
      <c r="G2" s="3"/>
      <c r="H2" s="3"/>
      <c r="I2" s="3"/>
      <c r="J2" s="3"/>
      <c r="K2" s="3"/>
    </row>
    <row r="3" spans="1:11" ht="14.25" customHeight="1">
      <c r="A3" s="5"/>
      <c r="B3" s="5"/>
      <c r="C3" s="5"/>
      <c r="D3" s="5"/>
      <c r="E3" s="150" t="s">
        <v>471</v>
      </c>
      <c r="F3" s="150"/>
      <c r="G3" s="4"/>
      <c r="H3" s="4"/>
      <c r="I3" s="4"/>
      <c r="J3" s="4"/>
      <c r="K3" s="4"/>
    </row>
    <row r="4" spans="1:11" ht="12.75">
      <c r="A4" s="5"/>
      <c r="B4" s="5"/>
      <c r="C4" s="5"/>
      <c r="D4" s="5"/>
      <c r="E4" s="150" t="s">
        <v>401</v>
      </c>
      <c r="F4" s="150"/>
      <c r="G4" s="4"/>
      <c r="H4" s="4"/>
      <c r="I4" s="4"/>
      <c r="J4" s="4"/>
      <c r="K4" s="4"/>
    </row>
    <row r="5" spans="1:11" ht="12.75">
      <c r="A5" s="6"/>
      <c r="B5" s="6"/>
      <c r="C5" s="5"/>
      <c r="D5" s="6"/>
      <c r="E5" s="150" t="s">
        <v>400</v>
      </c>
      <c r="F5" s="150"/>
      <c r="G5" s="4"/>
      <c r="H5" s="4"/>
      <c r="I5" s="4"/>
      <c r="J5" s="4"/>
      <c r="K5" s="4"/>
    </row>
    <row r="6" spans="1:11" ht="12.75">
      <c r="A6" s="159" t="s">
        <v>332</v>
      </c>
      <c r="B6" s="159"/>
      <c r="C6" s="159"/>
      <c r="D6" s="159"/>
      <c r="E6" s="159"/>
      <c r="F6" s="159"/>
      <c r="G6" s="4"/>
      <c r="H6" s="4"/>
      <c r="I6" s="4"/>
      <c r="J6" s="4"/>
      <c r="K6" s="4"/>
    </row>
    <row r="7" spans="1:6" ht="12.75">
      <c r="A7" s="159"/>
      <c r="B7" s="159"/>
      <c r="C7" s="159"/>
      <c r="D7" s="159"/>
      <c r="E7" s="159"/>
      <c r="F7" s="159"/>
    </row>
    <row r="8" spans="1:6" ht="12.75">
      <c r="A8" s="2"/>
      <c r="B8" s="2"/>
      <c r="C8" s="40"/>
      <c r="D8" s="2"/>
      <c r="E8" s="32"/>
      <c r="F8" s="2"/>
    </row>
    <row r="9" spans="1:6" ht="12.75">
      <c r="A9" s="160" t="s">
        <v>0</v>
      </c>
      <c r="B9" s="160" t="s">
        <v>1</v>
      </c>
      <c r="C9" s="162" t="s">
        <v>2</v>
      </c>
      <c r="D9" s="160" t="s">
        <v>3</v>
      </c>
      <c r="E9" s="164" t="s">
        <v>4</v>
      </c>
      <c r="F9" s="166" t="s">
        <v>5</v>
      </c>
    </row>
    <row r="10" spans="1:8" ht="12.75">
      <c r="A10" s="161"/>
      <c r="B10" s="161"/>
      <c r="C10" s="163"/>
      <c r="D10" s="161"/>
      <c r="E10" s="165"/>
      <c r="F10" s="167"/>
      <c r="G10" s="97"/>
      <c r="H10" s="41"/>
    </row>
    <row r="11" spans="1:8" s="23" customFormat="1" ht="12.75">
      <c r="A11" s="96"/>
      <c r="B11" s="96"/>
      <c r="C11" s="130"/>
      <c r="D11" s="96"/>
      <c r="E11" s="116" t="s">
        <v>106</v>
      </c>
      <c r="F11" s="142">
        <f>F12+F251+F310+F332+F464+F614+F292+F29</f>
        <v>293789.447</v>
      </c>
      <c r="G11" s="34">
        <f>SUM(G12:G646)</f>
        <v>23575.723000000005</v>
      </c>
      <c r="H11" s="101"/>
    </row>
    <row r="12" spans="1:8" ht="12.75">
      <c r="A12" s="15" t="s">
        <v>352</v>
      </c>
      <c r="B12" s="15"/>
      <c r="C12" s="15"/>
      <c r="D12" s="15"/>
      <c r="E12" s="117" t="s">
        <v>353</v>
      </c>
      <c r="F12" s="16">
        <f>F13</f>
        <v>1567</v>
      </c>
      <c r="G12" s="39"/>
      <c r="H12" s="41"/>
    </row>
    <row r="13" spans="1:8" s="23" customFormat="1" ht="12.75">
      <c r="A13" s="15" t="s">
        <v>352</v>
      </c>
      <c r="B13" s="60" t="s">
        <v>8</v>
      </c>
      <c r="C13" s="60"/>
      <c r="D13" s="60"/>
      <c r="E13" s="145" t="s">
        <v>27</v>
      </c>
      <c r="F13" s="45">
        <f>F14+F23</f>
        <v>1567</v>
      </c>
      <c r="G13" s="39"/>
      <c r="H13" s="101"/>
    </row>
    <row r="14" spans="1:8" s="23" customFormat="1" ht="22.5">
      <c r="A14" s="19" t="s">
        <v>352</v>
      </c>
      <c r="B14" s="19" t="s">
        <v>6</v>
      </c>
      <c r="C14" s="19"/>
      <c r="D14" s="42"/>
      <c r="E14" s="119" t="s">
        <v>113</v>
      </c>
      <c r="F14" s="129">
        <f>F15</f>
        <v>1304</v>
      </c>
      <c r="G14" s="102"/>
      <c r="H14" s="101"/>
    </row>
    <row r="15" spans="1:8" ht="12.75">
      <c r="A15" s="7" t="s">
        <v>352</v>
      </c>
      <c r="B15" s="7" t="s">
        <v>6</v>
      </c>
      <c r="C15" s="7" t="s">
        <v>115</v>
      </c>
      <c r="D15" s="7"/>
      <c r="E15" s="120" t="s">
        <v>114</v>
      </c>
      <c r="F15" s="8">
        <f>F16+F20</f>
        <v>1304</v>
      </c>
      <c r="G15" s="40"/>
      <c r="H15" s="41"/>
    </row>
    <row r="16" spans="1:8" ht="45">
      <c r="A16" s="12" t="s">
        <v>352</v>
      </c>
      <c r="B16" s="12" t="s">
        <v>6</v>
      </c>
      <c r="C16" s="7" t="s">
        <v>115</v>
      </c>
      <c r="D16" s="7" t="s">
        <v>333</v>
      </c>
      <c r="E16" s="123" t="s">
        <v>334</v>
      </c>
      <c r="F16" s="81">
        <f>F17</f>
        <v>1288</v>
      </c>
      <c r="G16" s="103"/>
      <c r="H16" s="41"/>
    </row>
    <row r="17" spans="1:8" ht="22.5">
      <c r="A17" s="18" t="s">
        <v>352</v>
      </c>
      <c r="B17" s="18" t="s">
        <v>6</v>
      </c>
      <c r="C17" s="18" t="s">
        <v>115</v>
      </c>
      <c r="D17" s="7" t="s">
        <v>345</v>
      </c>
      <c r="E17" s="123" t="s">
        <v>346</v>
      </c>
      <c r="F17" s="81">
        <f>F18+F19</f>
        <v>1288</v>
      </c>
      <c r="G17" s="104"/>
      <c r="H17" s="41"/>
    </row>
    <row r="18" spans="1:8" ht="12.75">
      <c r="A18" s="7" t="s">
        <v>352</v>
      </c>
      <c r="B18" s="7" t="s">
        <v>6</v>
      </c>
      <c r="C18" s="7" t="s">
        <v>115</v>
      </c>
      <c r="D18" s="7" t="s">
        <v>347</v>
      </c>
      <c r="E18" s="123" t="s">
        <v>338</v>
      </c>
      <c r="F18" s="81">
        <v>1249</v>
      </c>
      <c r="G18" s="104"/>
      <c r="H18" s="41"/>
    </row>
    <row r="19" spans="1:8" ht="12.75" customHeight="1">
      <c r="A19" s="7" t="s">
        <v>352</v>
      </c>
      <c r="B19" s="7" t="s">
        <v>6</v>
      </c>
      <c r="C19" s="7" t="s">
        <v>115</v>
      </c>
      <c r="D19" s="7" t="s">
        <v>348</v>
      </c>
      <c r="E19" s="123" t="s">
        <v>349</v>
      </c>
      <c r="F19" s="81">
        <v>39</v>
      </c>
      <c r="G19" s="104"/>
      <c r="H19" s="41"/>
    </row>
    <row r="20" spans="1:8" ht="12.75" customHeight="1">
      <c r="A20" s="12" t="s">
        <v>352</v>
      </c>
      <c r="B20" s="12" t="s">
        <v>6</v>
      </c>
      <c r="C20" s="12" t="s">
        <v>115</v>
      </c>
      <c r="D20" s="7" t="s">
        <v>340</v>
      </c>
      <c r="E20" s="123" t="s">
        <v>341</v>
      </c>
      <c r="F20" s="81">
        <f>F21</f>
        <v>16</v>
      </c>
      <c r="G20" s="104"/>
      <c r="H20" s="41"/>
    </row>
    <row r="21" spans="1:8" ht="12.75" customHeight="1">
      <c r="A21" s="12" t="s">
        <v>352</v>
      </c>
      <c r="B21" s="12" t="s">
        <v>6</v>
      </c>
      <c r="C21" s="12" t="s">
        <v>115</v>
      </c>
      <c r="D21" s="7" t="s">
        <v>339</v>
      </c>
      <c r="E21" s="123" t="s">
        <v>342</v>
      </c>
      <c r="F21" s="81">
        <f>F22</f>
        <v>16</v>
      </c>
      <c r="G21" s="104"/>
      <c r="H21" s="41"/>
    </row>
    <row r="22" spans="1:8" ht="12.75" customHeight="1">
      <c r="A22" s="12" t="s">
        <v>352</v>
      </c>
      <c r="B22" s="12" t="s">
        <v>6</v>
      </c>
      <c r="C22" s="12" t="s">
        <v>115</v>
      </c>
      <c r="D22" s="7" t="s">
        <v>343</v>
      </c>
      <c r="E22" s="123" t="s">
        <v>344</v>
      </c>
      <c r="F22" s="81">
        <v>16</v>
      </c>
      <c r="G22" s="104">
        <v>16</v>
      </c>
      <c r="H22" s="41"/>
    </row>
    <row r="23" spans="1:8" s="23" customFormat="1" ht="33.75">
      <c r="A23" s="19" t="s">
        <v>352</v>
      </c>
      <c r="B23" s="19" t="s">
        <v>10</v>
      </c>
      <c r="C23" s="19"/>
      <c r="D23" s="19"/>
      <c r="E23" s="119" t="s">
        <v>117</v>
      </c>
      <c r="F23" s="16">
        <f>F24</f>
        <v>263</v>
      </c>
      <c r="G23" s="39"/>
      <c r="H23" s="101"/>
    </row>
    <row r="24" spans="1:8" ht="33.75">
      <c r="A24" s="12" t="s">
        <v>352</v>
      </c>
      <c r="B24" s="12" t="s">
        <v>10</v>
      </c>
      <c r="C24" s="12" t="s">
        <v>119</v>
      </c>
      <c r="D24" s="12"/>
      <c r="E24" s="122" t="s">
        <v>141</v>
      </c>
      <c r="F24" s="8">
        <f>F26</f>
        <v>263</v>
      </c>
      <c r="G24" s="40"/>
      <c r="H24" s="41"/>
    </row>
    <row r="25" spans="1:8" ht="12.75">
      <c r="A25" s="7" t="s">
        <v>352</v>
      </c>
      <c r="B25" s="7" t="s">
        <v>10</v>
      </c>
      <c r="C25" s="7" t="s">
        <v>121</v>
      </c>
      <c r="D25" s="7"/>
      <c r="E25" s="123" t="s">
        <v>122</v>
      </c>
      <c r="F25" s="21">
        <f>F26</f>
        <v>263</v>
      </c>
      <c r="G25" s="104"/>
      <c r="H25" s="41"/>
    </row>
    <row r="26" spans="1:8" ht="45">
      <c r="A26" s="12" t="s">
        <v>352</v>
      </c>
      <c r="B26" s="12" t="s">
        <v>10</v>
      </c>
      <c r="C26" s="12" t="s">
        <v>121</v>
      </c>
      <c r="D26" s="7" t="s">
        <v>333</v>
      </c>
      <c r="E26" s="123" t="s">
        <v>334</v>
      </c>
      <c r="F26" s="82">
        <f>F27</f>
        <v>263</v>
      </c>
      <c r="G26" s="103"/>
      <c r="H26" s="41"/>
    </row>
    <row r="27" spans="1:8" ht="22.5">
      <c r="A27" s="12" t="s">
        <v>352</v>
      </c>
      <c r="B27" s="12" t="s">
        <v>10</v>
      </c>
      <c r="C27" s="12" t="s">
        <v>121</v>
      </c>
      <c r="D27" s="7" t="s">
        <v>345</v>
      </c>
      <c r="E27" s="123" t="s">
        <v>346</v>
      </c>
      <c r="F27" s="82">
        <f>F28</f>
        <v>263</v>
      </c>
      <c r="G27" s="103"/>
      <c r="H27" s="41"/>
    </row>
    <row r="28" spans="1:8" ht="12.75">
      <c r="A28" s="12" t="s">
        <v>352</v>
      </c>
      <c r="B28" s="12" t="s">
        <v>10</v>
      </c>
      <c r="C28" s="12" t="s">
        <v>121</v>
      </c>
      <c r="D28" s="7" t="s">
        <v>348</v>
      </c>
      <c r="E28" s="123" t="s">
        <v>349</v>
      </c>
      <c r="F28" s="82">
        <v>263</v>
      </c>
      <c r="G28" s="103"/>
      <c r="H28" s="41"/>
    </row>
    <row r="29" spans="1:8" ht="12.75">
      <c r="A29" s="15">
        <v>501</v>
      </c>
      <c r="B29" s="15"/>
      <c r="C29" s="15"/>
      <c r="D29" s="15"/>
      <c r="E29" s="117" t="s">
        <v>105</v>
      </c>
      <c r="F29" s="16">
        <f>F30+F108+F144+F178+F184+F189+F238+F245</f>
        <v>54326.257000000005</v>
      </c>
      <c r="G29" s="103"/>
      <c r="H29" s="41"/>
    </row>
    <row r="30" spans="1:8" ht="12.75">
      <c r="A30" s="15" t="s">
        <v>7</v>
      </c>
      <c r="B30" s="60" t="s">
        <v>8</v>
      </c>
      <c r="C30" s="60"/>
      <c r="D30" s="60"/>
      <c r="E30" s="145" t="s">
        <v>27</v>
      </c>
      <c r="F30" s="45">
        <f>F31+F60+F67+F72+F63</f>
        <v>24913</v>
      </c>
      <c r="G30" s="103"/>
      <c r="H30" s="41"/>
    </row>
    <row r="31" spans="1:8" s="23" customFormat="1" ht="36" customHeight="1">
      <c r="A31" s="19" t="s">
        <v>7</v>
      </c>
      <c r="B31" s="19" t="s">
        <v>11</v>
      </c>
      <c r="C31" s="19"/>
      <c r="D31" s="42"/>
      <c r="E31" s="119" t="s">
        <v>142</v>
      </c>
      <c r="F31" s="129">
        <f>F32+F50</f>
        <v>22901.2</v>
      </c>
      <c r="G31" s="102"/>
      <c r="H31" s="101"/>
    </row>
    <row r="32" spans="1:8" ht="33.75">
      <c r="A32" s="7" t="s">
        <v>7</v>
      </c>
      <c r="B32" s="7" t="s">
        <v>11</v>
      </c>
      <c r="C32" s="7" t="s">
        <v>119</v>
      </c>
      <c r="D32" s="7"/>
      <c r="E32" s="122" t="s">
        <v>141</v>
      </c>
      <c r="F32" s="8">
        <f>F33+F45</f>
        <v>22581.2</v>
      </c>
      <c r="G32" s="40"/>
      <c r="H32" s="41"/>
    </row>
    <row r="33" spans="1:8" ht="12.75">
      <c r="A33" s="7" t="s">
        <v>7</v>
      </c>
      <c r="B33" s="7" t="s">
        <v>11</v>
      </c>
      <c r="C33" s="7" t="s">
        <v>123</v>
      </c>
      <c r="D33" s="7"/>
      <c r="E33" s="123" t="s">
        <v>29</v>
      </c>
      <c r="F33" s="21">
        <f>F34+F38+F42</f>
        <v>21048.2</v>
      </c>
      <c r="G33" s="104"/>
      <c r="H33" s="41"/>
    </row>
    <row r="34" spans="1:8" ht="45">
      <c r="A34" s="7" t="s">
        <v>7</v>
      </c>
      <c r="B34" s="7" t="s">
        <v>11</v>
      </c>
      <c r="C34" s="7" t="s">
        <v>123</v>
      </c>
      <c r="D34" s="7" t="s">
        <v>333</v>
      </c>
      <c r="E34" s="123" t="s">
        <v>334</v>
      </c>
      <c r="F34" s="81">
        <f>F35</f>
        <v>15240</v>
      </c>
      <c r="G34" s="103"/>
      <c r="H34" s="41"/>
    </row>
    <row r="35" spans="1:8" ht="22.5">
      <c r="A35" s="7" t="s">
        <v>7</v>
      </c>
      <c r="B35" s="7" t="s">
        <v>11</v>
      </c>
      <c r="C35" s="7" t="s">
        <v>123</v>
      </c>
      <c r="D35" s="7" t="s">
        <v>345</v>
      </c>
      <c r="E35" s="123" t="s">
        <v>346</v>
      </c>
      <c r="F35" s="81">
        <f>F36+F37</f>
        <v>15240</v>
      </c>
      <c r="G35" s="103"/>
      <c r="H35" s="41"/>
    </row>
    <row r="36" spans="1:8" ht="12.75">
      <c r="A36" s="7" t="s">
        <v>7</v>
      </c>
      <c r="B36" s="7" t="s">
        <v>11</v>
      </c>
      <c r="C36" s="7" t="s">
        <v>123</v>
      </c>
      <c r="D36" s="7" t="s">
        <v>347</v>
      </c>
      <c r="E36" s="123" t="s">
        <v>338</v>
      </c>
      <c r="F36" s="81">
        <f>14887-276-83</f>
        <v>14528</v>
      </c>
      <c r="G36" s="103"/>
      <c r="H36" s="41"/>
    </row>
    <row r="37" spans="1:8" ht="12.75">
      <c r="A37" s="7" t="s">
        <v>7</v>
      </c>
      <c r="B37" s="7" t="s">
        <v>11</v>
      </c>
      <c r="C37" s="7" t="s">
        <v>123</v>
      </c>
      <c r="D37" s="7" t="s">
        <v>348</v>
      </c>
      <c r="E37" s="123" t="s">
        <v>349</v>
      </c>
      <c r="F37" s="81">
        <f>525+67+20+100</f>
        <v>712</v>
      </c>
      <c r="G37" s="103"/>
      <c r="H37" s="41"/>
    </row>
    <row r="38" spans="1:8" ht="22.5">
      <c r="A38" s="7" t="s">
        <v>7</v>
      </c>
      <c r="B38" s="7" t="s">
        <v>11</v>
      </c>
      <c r="C38" s="7" t="s">
        <v>123</v>
      </c>
      <c r="D38" s="7" t="s">
        <v>340</v>
      </c>
      <c r="E38" s="123" t="s">
        <v>341</v>
      </c>
      <c r="F38" s="81">
        <f>F39</f>
        <v>5803.2</v>
      </c>
      <c r="G38" s="103"/>
      <c r="H38" s="41"/>
    </row>
    <row r="39" spans="1:8" ht="22.5">
      <c r="A39" s="7" t="s">
        <v>7</v>
      </c>
      <c r="B39" s="7" t="s">
        <v>11</v>
      </c>
      <c r="C39" s="7" t="s">
        <v>123</v>
      </c>
      <c r="D39" s="7" t="s">
        <v>339</v>
      </c>
      <c r="E39" s="123" t="s">
        <v>342</v>
      </c>
      <c r="F39" s="81">
        <f>F40+F41</f>
        <v>5803.2</v>
      </c>
      <c r="G39" s="103"/>
      <c r="H39" s="41"/>
    </row>
    <row r="40" spans="1:8" ht="22.5">
      <c r="A40" s="7" t="s">
        <v>7</v>
      </c>
      <c r="B40" s="7" t="s">
        <v>11</v>
      </c>
      <c r="C40" s="7" t="s">
        <v>123</v>
      </c>
      <c r="D40" s="7" t="s">
        <v>343</v>
      </c>
      <c r="E40" s="123" t="s">
        <v>344</v>
      </c>
      <c r="F40" s="81">
        <f>653+100+100+91+100+200-10-16</f>
        <v>1218</v>
      </c>
      <c r="G40" s="103">
        <v>-16</v>
      </c>
      <c r="H40" s="41"/>
    </row>
    <row r="41" spans="1:8" ht="22.5">
      <c r="A41" s="7" t="s">
        <v>7</v>
      </c>
      <c r="B41" s="7" t="s">
        <v>11</v>
      </c>
      <c r="C41" s="7" t="s">
        <v>123</v>
      </c>
      <c r="D41" s="7" t="s">
        <v>247</v>
      </c>
      <c r="E41" s="123" t="s">
        <v>248</v>
      </c>
      <c r="F41" s="81">
        <f>7421-787+400-430-860-377.8-13-67-20-200-100-191-200+10</f>
        <v>4585.2</v>
      </c>
      <c r="G41" s="103"/>
      <c r="H41" s="41"/>
    </row>
    <row r="42" spans="1:8" ht="12.75">
      <c r="A42" s="7" t="s">
        <v>7</v>
      </c>
      <c r="B42" s="7" t="s">
        <v>11</v>
      </c>
      <c r="C42" s="7" t="s">
        <v>123</v>
      </c>
      <c r="D42" s="7" t="s">
        <v>354</v>
      </c>
      <c r="E42" s="122" t="s">
        <v>355</v>
      </c>
      <c r="F42" s="81">
        <f>F43</f>
        <v>5</v>
      </c>
      <c r="G42" s="103"/>
      <c r="H42" s="41"/>
    </row>
    <row r="43" spans="1:8" ht="12.75">
      <c r="A43" s="7" t="s">
        <v>7</v>
      </c>
      <c r="B43" s="7" t="s">
        <v>11</v>
      </c>
      <c r="C43" s="7" t="s">
        <v>123</v>
      </c>
      <c r="D43" s="7" t="s">
        <v>356</v>
      </c>
      <c r="E43" s="122" t="s">
        <v>357</v>
      </c>
      <c r="F43" s="81">
        <f>F44</f>
        <v>5</v>
      </c>
      <c r="G43" s="103"/>
      <c r="H43" s="41"/>
    </row>
    <row r="44" spans="1:8" ht="12.75">
      <c r="A44" s="7" t="s">
        <v>7</v>
      </c>
      <c r="B44" s="7" t="s">
        <v>11</v>
      </c>
      <c r="C44" s="7" t="s">
        <v>123</v>
      </c>
      <c r="D44" s="7" t="s">
        <v>268</v>
      </c>
      <c r="E44" s="122" t="s">
        <v>269</v>
      </c>
      <c r="F44" s="81">
        <v>5</v>
      </c>
      <c r="G44" s="103"/>
      <c r="H44" s="41"/>
    </row>
    <row r="45" spans="1:8" ht="22.5">
      <c r="A45" s="7" t="s">
        <v>7</v>
      </c>
      <c r="B45" s="7" t="s">
        <v>11</v>
      </c>
      <c r="C45" s="7" t="s">
        <v>172</v>
      </c>
      <c r="D45" s="7"/>
      <c r="E45" s="122" t="s">
        <v>173</v>
      </c>
      <c r="F45" s="21">
        <f>F46</f>
        <v>1533</v>
      </c>
      <c r="G45" s="104"/>
      <c r="H45" s="41"/>
    </row>
    <row r="46" spans="1:8" ht="45">
      <c r="A46" s="7" t="s">
        <v>7</v>
      </c>
      <c r="B46" s="7" t="s">
        <v>11</v>
      </c>
      <c r="C46" s="7" t="s">
        <v>172</v>
      </c>
      <c r="D46" s="7" t="s">
        <v>333</v>
      </c>
      <c r="E46" s="123" t="s">
        <v>334</v>
      </c>
      <c r="F46" s="81">
        <f>F47</f>
        <v>1533</v>
      </c>
      <c r="G46" s="103"/>
      <c r="H46" s="41"/>
    </row>
    <row r="47" spans="1:8" ht="15.75" customHeight="1">
      <c r="A47" s="7" t="s">
        <v>7</v>
      </c>
      <c r="B47" s="7" t="s">
        <v>11</v>
      </c>
      <c r="C47" s="7" t="s">
        <v>172</v>
      </c>
      <c r="D47" s="7" t="s">
        <v>345</v>
      </c>
      <c r="E47" s="123" t="s">
        <v>346</v>
      </c>
      <c r="F47" s="81">
        <f>F48+F49</f>
        <v>1533</v>
      </c>
      <c r="G47" s="103"/>
      <c r="H47" s="41"/>
    </row>
    <row r="48" spans="1:8" ht="12.75">
      <c r="A48" s="7" t="s">
        <v>7</v>
      </c>
      <c r="B48" s="7" t="s">
        <v>11</v>
      </c>
      <c r="C48" s="7" t="s">
        <v>172</v>
      </c>
      <c r="D48" s="7" t="s">
        <v>347</v>
      </c>
      <c r="E48" s="123" t="s">
        <v>338</v>
      </c>
      <c r="F48" s="81">
        <v>1494</v>
      </c>
      <c r="G48" s="103"/>
      <c r="H48" s="41"/>
    </row>
    <row r="49" spans="1:8" ht="12.75">
      <c r="A49" s="7" t="s">
        <v>7</v>
      </c>
      <c r="B49" s="7" t="s">
        <v>11</v>
      </c>
      <c r="C49" s="7" t="s">
        <v>172</v>
      </c>
      <c r="D49" s="7" t="s">
        <v>348</v>
      </c>
      <c r="E49" s="123" t="s">
        <v>349</v>
      </c>
      <c r="F49" s="81">
        <v>39</v>
      </c>
      <c r="G49" s="103"/>
      <c r="H49" s="41"/>
    </row>
    <row r="50" spans="1:8" ht="0.75" customHeight="1">
      <c r="A50" s="7" t="s">
        <v>7</v>
      </c>
      <c r="B50" s="7" t="s">
        <v>11</v>
      </c>
      <c r="C50" s="7" t="s">
        <v>107</v>
      </c>
      <c r="D50" s="7"/>
      <c r="E50" s="124" t="s">
        <v>109</v>
      </c>
      <c r="F50" s="21">
        <f>F51</f>
        <v>319.99999999999994</v>
      </c>
      <c r="G50" s="104"/>
      <c r="H50" s="41"/>
    </row>
    <row r="51" spans="1:8" ht="33.75">
      <c r="A51" s="7" t="s">
        <v>7</v>
      </c>
      <c r="B51" s="7" t="s">
        <v>11</v>
      </c>
      <c r="C51" s="7" t="s">
        <v>418</v>
      </c>
      <c r="D51" s="7"/>
      <c r="E51" s="122" t="s">
        <v>419</v>
      </c>
      <c r="F51" s="21">
        <f>F52+F56</f>
        <v>319.99999999999994</v>
      </c>
      <c r="G51" s="104"/>
      <c r="H51" s="41"/>
    </row>
    <row r="52" spans="1:8" ht="45">
      <c r="A52" s="7" t="s">
        <v>7</v>
      </c>
      <c r="B52" s="7" t="s">
        <v>11</v>
      </c>
      <c r="C52" s="7" t="s">
        <v>418</v>
      </c>
      <c r="D52" s="7" t="s">
        <v>333</v>
      </c>
      <c r="E52" s="123" t="s">
        <v>334</v>
      </c>
      <c r="F52" s="21">
        <f>F53</f>
        <v>291.59999999999997</v>
      </c>
      <c r="G52" s="104"/>
      <c r="H52" s="41"/>
    </row>
    <row r="53" spans="1:8" ht="22.5">
      <c r="A53" s="7" t="s">
        <v>7</v>
      </c>
      <c r="B53" s="7" t="s">
        <v>11</v>
      </c>
      <c r="C53" s="7" t="s">
        <v>418</v>
      </c>
      <c r="D53" s="7" t="s">
        <v>345</v>
      </c>
      <c r="E53" s="123" t="s">
        <v>346</v>
      </c>
      <c r="F53" s="21">
        <f>F54+F55</f>
        <v>291.59999999999997</v>
      </c>
      <c r="G53" s="104"/>
      <c r="H53" s="41"/>
    </row>
    <row r="54" spans="1:8" ht="12.75">
      <c r="A54" s="7" t="s">
        <v>7</v>
      </c>
      <c r="B54" s="7" t="s">
        <v>11</v>
      </c>
      <c r="C54" s="7" t="s">
        <v>418</v>
      </c>
      <c r="D54" s="7" t="s">
        <v>347</v>
      </c>
      <c r="E54" s="123" t="s">
        <v>338</v>
      </c>
      <c r="F54" s="21">
        <v>269.9</v>
      </c>
      <c r="G54" s="104"/>
      <c r="H54" s="41"/>
    </row>
    <row r="55" spans="1:8" ht="12.75">
      <c r="A55" s="7" t="s">
        <v>7</v>
      </c>
      <c r="B55" s="7" t="s">
        <v>11</v>
      </c>
      <c r="C55" s="7" t="s">
        <v>418</v>
      </c>
      <c r="D55" s="7" t="s">
        <v>348</v>
      </c>
      <c r="E55" s="123" t="s">
        <v>349</v>
      </c>
      <c r="F55" s="21">
        <v>21.7</v>
      </c>
      <c r="G55" s="104"/>
      <c r="H55" s="41"/>
    </row>
    <row r="56" spans="1:8" ht="22.5">
      <c r="A56" s="7" t="s">
        <v>7</v>
      </c>
      <c r="B56" s="7" t="s">
        <v>11</v>
      </c>
      <c r="C56" s="7" t="s">
        <v>418</v>
      </c>
      <c r="D56" s="37" t="s">
        <v>340</v>
      </c>
      <c r="E56" s="124" t="s">
        <v>341</v>
      </c>
      <c r="F56" s="21">
        <f>F57</f>
        <v>28.400000000000002</v>
      </c>
      <c r="G56" s="104"/>
      <c r="H56" s="41"/>
    </row>
    <row r="57" spans="1:8" ht="22.5">
      <c r="A57" s="7" t="s">
        <v>7</v>
      </c>
      <c r="B57" s="7" t="s">
        <v>11</v>
      </c>
      <c r="C57" s="7" t="s">
        <v>418</v>
      </c>
      <c r="D57" s="37" t="s">
        <v>339</v>
      </c>
      <c r="E57" s="124" t="s">
        <v>342</v>
      </c>
      <c r="F57" s="21">
        <f>F58+F59</f>
        <v>28.400000000000002</v>
      </c>
      <c r="G57" s="104"/>
      <c r="H57" s="41"/>
    </row>
    <row r="58" spans="1:8" ht="22.5">
      <c r="A58" s="7" t="s">
        <v>7</v>
      </c>
      <c r="B58" s="7" t="s">
        <v>11</v>
      </c>
      <c r="C58" s="7" t="s">
        <v>418</v>
      </c>
      <c r="D58" s="37" t="s">
        <v>343</v>
      </c>
      <c r="E58" s="124" t="s">
        <v>344</v>
      </c>
      <c r="F58" s="21">
        <v>3.6</v>
      </c>
      <c r="G58" s="104"/>
      <c r="H58" s="41"/>
    </row>
    <row r="59" spans="1:8" ht="22.5">
      <c r="A59" s="7" t="s">
        <v>7</v>
      </c>
      <c r="B59" s="7" t="s">
        <v>11</v>
      </c>
      <c r="C59" s="7" t="s">
        <v>418</v>
      </c>
      <c r="D59" s="37" t="s">
        <v>247</v>
      </c>
      <c r="E59" s="124" t="s">
        <v>248</v>
      </c>
      <c r="F59" s="21">
        <v>24.8</v>
      </c>
      <c r="G59" s="104"/>
      <c r="H59" s="41"/>
    </row>
    <row r="60" spans="1:8" s="23" customFormat="1" ht="12.75" hidden="1">
      <c r="A60" s="15" t="s">
        <v>7</v>
      </c>
      <c r="B60" s="15" t="s">
        <v>12</v>
      </c>
      <c r="C60" s="15"/>
      <c r="D60" s="15"/>
      <c r="E60" s="118" t="s">
        <v>30</v>
      </c>
      <c r="F60" s="16">
        <f>F61</f>
        <v>0</v>
      </c>
      <c r="G60" s="39"/>
      <c r="H60" s="101"/>
    </row>
    <row r="61" spans="1:8" ht="22.5" hidden="1">
      <c r="A61" s="7" t="s">
        <v>7</v>
      </c>
      <c r="B61" s="7" t="s">
        <v>12</v>
      </c>
      <c r="C61" s="7" t="s">
        <v>124</v>
      </c>
      <c r="D61" s="7"/>
      <c r="E61" s="120" t="s">
        <v>143</v>
      </c>
      <c r="F61" s="8">
        <f>F62</f>
        <v>0</v>
      </c>
      <c r="G61" s="40"/>
      <c r="H61" s="41"/>
    </row>
    <row r="62" spans="1:8" ht="23.25" customHeight="1" hidden="1">
      <c r="A62" s="12" t="s">
        <v>7</v>
      </c>
      <c r="B62" s="12" t="s">
        <v>12</v>
      </c>
      <c r="C62" s="7" t="s">
        <v>124</v>
      </c>
      <c r="D62" s="12" t="s">
        <v>235</v>
      </c>
      <c r="E62" s="121" t="s">
        <v>116</v>
      </c>
      <c r="F62" s="21"/>
      <c r="G62" s="103"/>
      <c r="H62" s="41"/>
    </row>
    <row r="63" spans="1:8" ht="15" customHeight="1">
      <c r="A63" s="12" t="s">
        <v>7</v>
      </c>
      <c r="B63" s="60" t="s">
        <v>362</v>
      </c>
      <c r="C63" s="60"/>
      <c r="D63" s="60"/>
      <c r="E63" s="54" t="s">
        <v>363</v>
      </c>
      <c r="F63" s="21">
        <f>F64</f>
        <v>1000</v>
      </c>
      <c r="G63" s="103"/>
      <c r="H63" s="41"/>
    </row>
    <row r="64" spans="1:8" ht="13.5" customHeight="1">
      <c r="A64" s="12" t="s">
        <v>7</v>
      </c>
      <c r="B64" s="37" t="s">
        <v>362</v>
      </c>
      <c r="C64" s="37" t="s">
        <v>364</v>
      </c>
      <c r="D64" s="37"/>
      <c r="E64" s="26" t="s">
        <v>365</v>
      </c>
      <c r="F64" s="21">
        <f>F65</f>
        <v>1000</v>
      </c>
      <c r="G64" s="103"/>
      <c r="H64" s="41"/>
    </row>
    <row r="65" spans="1:8" ht="15" customHeight="1">
      <c r="A65" s="7" t="s">
        <v>7</v>
      </c>
      <c r="B65" s="37" t="s">
        <v>362</v>
      </c>
      <c r="C65" s="37" t="s">
        <v>366</v>
      </c>
      <c r="D65" s="144"/>
      <c r="E65" s="26" t="s">
        <v>367</v>
      </c>
      <c r="F65" s="21">
        <f>F66</f>
        <v>1000</v>
      </c>
      <c r="G65" s="103"/>
      <c r="H65" s="41"/>
    </row>
    <row r="66" spans="1:8" ht="13.5" customHeight="1">
      <c r="A66" s="7" t="s">
        <v>7</v>
      </c>
      <c r="B66" s="37" t="s">
        <v>362</v>
      </c>
      <c r="C66" s="37" t="s">
        <v>366</v>
      </c>
      <c r="D66" s="37" t="s">
        <v>236</v>
      </c>
      <c r="E66" s="26" t="s">
        <v>375</v>
      </c>
      <c r="F66" s="27">
        <v>1000</v>
      </c>
      <c r="G66" s="103"/>
      <c r="H66" s="41"/>
    </row>
    <row r="67" spans="1:8" s="23" customFormat="1" ht="16.5" customHeight="1">
      <c r="A67" s="15" t="s">
        <v>7</v>
      </c>
      <c r="B67" s="90" t="s">
        <v>125</v>
      </c>
      <c r="C67" s="15"/>
      <c r="D67" s="15"/>
      <c r="E67" s="118" t="s">
        <v>31</v>
      </c>
      <c r="F67" s="83">
        <f>F68</f>
        <v>200</v>
      </c>
      <c r="G67" s="105"/>
      <c r="H67" s="101"/>
    </row>
    <row r="68" spans="1:8" ht="12.75">
      <c r="A68" s="7" t="s">
        <v>7</v>
      </c>
      <c r="B68" s="91" t="s">
        <v>125</v>
      </c>
      <c r="C68" s="7" t="s">
        <v>13</v>
      </c>
      <c r="D68" s="7"/>
      <c r="E68" s="123" t="s">
        <v>31</v>
      </c>
      <c r="F68" s="81">
        <f>F69</f>
        <v>200</v>
      </c>
      <c r="G68" s="106"/>
      <c r="H68" s="41"/>
    </row>
    <row r="69" spans="1:8" ht="12.75">
      <c r="A69" s="7" t="s">
        <v>7</v>
      </c>
      <c r="B69" s="91" t="s">
        <v>125</v>
      </c>
      <c r="C69" s="7" t="s">
        <v>144</v>
      </c>
      <c r="D69" s="7"/>
      <c r="E69" s="123" t="s">
        <v>110</v>
      </c>
      <c r="F69" s="82">
        <f>F70</f>
        <v>200</v>
      </c>
      <c r="G69" s="103"/>
      <c r="H69" s="41"/>
    </row>
    <row r="70" spans="1:8" ht="12.75">
      <c r="A70" s="7" t="s">
        <v>7</v>
      </c>
      <c r="B70" s="91" t="s">
        <v>125</v>
      </c>
      <c r="C70" s="7" t="s">
        <v>144</v>
      </c>
      <c r="D70" s="7" t="s">
        <v>354</v>
      </c>
      <c r="E70" s="122" t="s">
        <v>355</v>
      </c>
      <c r="F70" s="82">
        <f>F71</f>
        <v>200</v>
      </c>
      <c r="G70" s="103"/>
      <c r="H70" s="41"/>
    </row>
    <row r="71" spans="1:8" ht="12.75">
      <c r="A71" s="7" t="s">
        <v>7</v>
      </c>
      <c r="B71" s="91" t="s">
        <v>125</v>
      </c>
      <c r="C71" s="7" t="s">
        <v>144</v>
      </c>
      <c r="D71" s="7" t="s">
        <v>236</v>
      </c>
      <c r="E71" s="123" t="s">
        <v>237</v>
      </c>
      <c r="F71" s="82">
        <v>200</v>
      </c>
      <c r="G71" s="103"/>
      <c r="H71" s="41"/>
    </row>
    <row r="72" spans="1:8" s="23" customFormat="1" ht="12.75">
      <c r="A72" s="15" t="s">
        <v>7</v>
      </c>
      <c r="B72" s="15" t="s">
        <v>197</v>
      </c>
      <c r="C72" s="15"/>
      <c r="D72" s="15"/>
      <c r="E72" s="118" t="s">
        <v>32</v>
      </c>
      <c r="F72" s="83">
        <f>F83+F87+F73+F96</f>
        <v>811.8</v>
      </c>
      <c r="G72" s="105"/>
      <c r="H72" s="101"/>
    </row>
    <row r="73" spans="1:8" ht="33.75">
      <c r="A73" s="7" t="s">
        <v>7</v>
      </c>
      <c r="B73" s="7" t="s">
        <v>197</v>
      </c>
      <c r="C73" s="12" t="s">
        <v>119</v>
      </c>
      <c r="D73" s="12"/>
      <c r="E73" s="123" t="s">
        <v>141</v>
      </c>
      <c r="F73" s="8">
        <f>F74</f>
        <v>263</v>
      </c>
      <c r="G73" s="40"/>
      <c r="H73" s="41"/>
    </row>
    <row r="74" spans="1:8" ht="12.75">
      <c r="A74" s="7" t="s">
        <v>7</v>
      </c>
      <c r="B74" s="7" t="s">
        <v>197</v>
      </c>
      <c r="C74" s="12" t="s">
        <v>123</v>
      </c>
      <c r="D74" s="12"/>
      <c r="E74" s="123" t="s">
        <v>29</v>
      </c>
      <c r="F74" s="8">
        <f>F75+F79</f>
        <v>263</v>
      </c>
      <c r="G74" s="40"/>
      <c r="H74" s="41"/>
    </row>
    <row r="75" spans="1:8" ht="45">
      <c r="A75" s="7" t="s">
        <v>7</v>
      </c>
      <c r="B75" s="7" t="s">
        <v>197</v>
      </c>
      <c r="C75" s="12" t="s">
        <v>123</v>
      </c>
      <c r="D75" s="7" t="s">
        <v>333</v>
      </c>
      <c r="E75" s="123" t="s">
        <v>334</v>
      </c>
      <c r="F75" s="81">
        <f>F76</f>
        <v>216.815</v>
      </c>
      <c r="G75" s="40"/>
      <c r="H75" s="41"/>
    </row>
    <row r="76" spans="1:8" ht="22.5">
      <c r="A76" s="7" t="s">
        <v>7</v>
      </c>
      <c r="B76" s="7" t="s">
        <v>197</v>
      </c>
      <c r="C76" s="12" t="s">
        <v>123</v>
      </c>
      <c r="D76" s="7" t="s">
        <v>345</v>
      </c>
      <c r="E76" s="123" t="s">
        <v>346</v>
      </c>
      <c r="F76" s="81">
        <f>F77+F78</f>
        <v>216.815</v>
      </c>
      <c r="G76" s="40"/>
      <c r="H76" s="41"/>
    </row>
    <row r="77" spans="1:8" ht="12.75">
      <c r="A77" s="7" t="s">
        <v>7</v>
      </c>
      <c r="B77" s="7" t="s">
        <v>197</v>
      </c>
      <c r="C77" s="12" t="s">
        <v>123</v>
      </c>
      <c r="D77" s="7" t="s">
        <v>347</v>
      </c>
      <c r="E77" s="123" t="s">
        <v>338</v>
      </c>
      <c r="F77" s="81">
        <v>195.1</v>
      </c>
      <c r="G77" s="40"/>
      <c r="H77" s="41"/>
    </row>
    <row r="78" spans="1:8" ht="12.75">
      <c r="A78" s="7" t="s">
        <v>7</v>
      </c>
      <c r="B78" s="7" t="s">
        <v>197</v>
      </c>
      <c r="C78" s="12" t="s">
        <v>123</v>
      </c>
      <c r="D78" s="7" t="s">
        <v>348</v>
      </c>
      <c r="E78" s="123" t="s">
        <v>349</v>
      </c>
      <c r="F78" s="81">
        <f>21.8-0.085</f>
        <v>21.715</v>
      </c>
      <c r="G78" s="40"/>
      <c r="H78" s="41"/>
    </row>
    <row r="79" spans="1:8" ht="22.5">
      <c r="A79" s="7" t="s">
        <v>7</v>
      </c>
      <c r="B79" s="7" t="s">
        <v>197</v>
      </c>
      <c r="C79" s="12" t="s">
        <v>123</v>
      </c>
      <c r="D79" s="7" t="s">
        <v>340</v>
      </c>
      <c r="E79" s="123" t="s">
        <v>341</v>
      </c>
      <c r="F79" s="81">
        <f>F80</f>
        <v>46.185</v>
      </c>
      <c r="G79" s="40"/>
      <c r="H79" s="41"/>
    </row>
    <row r="80" spans="1:8" ht="22.5">
      <c r="A80" s="7" t="s">
        <v>7</v>
      </c>
      <c r="B80" s="7" t="s">
        <v>197</v>
      </c>
      <c r="C80" s="12" t="s">
        <v>123</v>
      </c>
      <c r="D80" s="7" t="s">
        <v>339</v>
      </c>
      <c r="E80" s="123" t="s">
        <v>342</v>
      </c>
      <c r="F80" s="81">
        <f>F81+F82</f>
        <v>46.185</v>
      </c>
      <c r="G80" s="40"/>
      <c r="H80" s="41"/>
    </row>
    <row r="81" spans="1:8" ht="22.5">
      <c r="A81" s="7" t="s">
        <v>7</v>
      </c>
      <c r="B81" s="7" t="s">
        <v>197</v>
      </c>
      <c r="C81" s="12" t="s">
        <v>123</v>
      </c>
      <c r="D81" s="7" t="s">
        <v>343</v>
      </c>
      <c r="E81" s="123" t="s">
        <v>344</v>
      </c>
      <c r="F81" s="81">
        <f>4.8+13+0.085</f>
        <v>17.885</v>
      </c>
      <c r="G81" s="40"/>
      <c r="H81" s="41"/>
    </row>
    <row r="82" spans="1:8" ht="22.5">
      <c r="A82" s="7" t="s">
        <v>7</v>
      </c>
      <c r="B82" s="7" t="s">
        <v>197</v>
      </c>
      <c r="C82" s="12" t="s">
        <v>123</v>
      </c>
      <c r="D82" s="7" t="s">
        <v>247</v>
      </c>
      <c r="E82" s="123" t="s">
        <v>248</v>
      </c>
      <c r="F82" s="81">
        <v>28.3</v>
      </c>
      <c r="G82" s="40"/>
      <c r="H82" s="41"/>
    </row>
    <row r="83" spans="1:8" ht="22.5">
      <c r="A83" s="7" t="s">
        <v>7</v>
      </c>
      <c r="B83" s="7" t="s">
        <v>197</v>
      </c>
      <c r="C83" s="12" t="s">
        <v>14</v>
      </c>
      <c r="D83" s="12"/>
      <c r="E83" s="123" t="s">
        <v>33</v>
      </c>
      <c r="F83" s="21">
        <f>F84</f>
        <v>35</v>
      </c>
      <c r="G83" s="104"/>
      <c r="H83" s="41"/>
    </row>
    <row r="84" spans="1:8" ht="12.75">
      <c r="A84" s="12" t="s">
        <v>7</v>
      </c>
      <c r="B84" s="7" t="s">
        <v>197</v>
      </c>
      <c r="C84" s="12" t="s">
        <v>130</v>
      </c>
      <c r="D84" s="12"/>
      <c r="E84" s="122" t="s">
        <v>34</v>
      </c>
      <c r="F84" s="8">
        <f>F86</f>
        <v>35</v>
      </c>
      <c r="G84" s="40"/>
      <c r="H84" s="41"/>
    </row>
    <row r="85" spans="1:8" ht="12.75">
      <c r="A85" s="12" t="s">
        <v>7</v>
      </c>
      <c r="B85" s="7" t="s">
        <v>197</v>
      </c>
      <c r="C85" s="12" t="s">
        <v>181</v>
      </c>
      <c r="D85" s="12"/>
      <c r="E85" s="122" t="s">
        <v>182</v>
      </c>
      <c r="F85" s="8">
        <f>F86</f>
        <v>35</v>
      </c>
      <c r="G85" s="40"/>
      <c r="H85" s="41"/>
    </row>
    <row r="86" spans="1:8" ht="22.5">
      <c r="A86" s="7" t="s">
        <v>7</v>
      </c>
      <c r="B86" s="7" t="s">
        <v>197</v>
      </c>
      <c r="C86" s="10" t="s">
        <v>181</v>
      </c>
      <c r="D86" s="10" t="s">
        <v>247</v>
      </c>
      <c r="E86" s="122" t="s">
        <v>248</v>
      </c>
      <c r="F86" s="8">
        <v>35</v>
      </c>
      <c r="G86" s="103"/>
      <c r="H86" s="41"/>
    </row>
    <row r="87" spans="1:8" ht="12.75" hidden="1">
      <c r="A87" s="7" t="s">
        <v>7</v>
      </c>
      <c r="B87" s="7" t="s">
        <v>197</v>
      </c>
      <c r="C87" s="10" t="s">
        <v>107</v>
      </c>
      <c r="D87" s="10"/>
      <c r="E87" s="124" t="s">
        <v>109</v>
      </c>
      <c r="F87" s="28">
        <f>F88</f>
        <v>164.8</v>
      </c>
      <c r="G87" s="78"/>
      <c r="H87" s="41"/>
    </row>
    <row r="88" spans="1:8" ht="45">
      <c r="A88" s="7" t="s">
        <v>7</v>
      </c>
      <c r="B88" s="7" t="s">
        <v>197</v>
      </c>
      <c r="C88" s="10" t="s">
        <v>420</v>
      </c>
      <c r="D88" s="10"/>
      <c r="E88" s="124" t="s">
        <v>425</v>
      </c>
      <c r="F88" s="28">
        <f>F89+F92</f>
        <v>164.8</v>
      </c>
      <c r="G88" s="78"/>
      <c r="H88" s="41"/>
    </row>
    <row r="89" spans="1:8" ht="36" customHeight="1">
      <c r="A89" s="7" t="s">
        <v>7</v>
      </c>
      <c r="B89" s="7" t="s">
        <v>197</v>
      </c>
      <c r="C89" s="10" t="s">
        <v>420</v>
      </c>
      <c r="D89" s="10" t="s">
        <v>333</v>
      </c>
      <c r="E89" s="123" t="s">
        <v>334</v>
      </c>
      <c r="F89" s="28">
        <f>F90</f>
        <v>101.9</v>
      </c>
      <c r="G89" s="103"/>
      <c r="H89" s="41"/>
    </row>
    <row r="90" spans="1:8" ht="12.75" customHeight="1">
      <c r="A90" s="7" t="s">
        <v>7</v>
      </c>
      <c r="B90" s="7" t="s">
        <v>197</v>
      </c>
      <c r="C90" s="10" t="s">
        <v>420</v>
      </c>
      <c r="D90" s="10" t="s">
        <v>345</v>
      </c>
      <c r="E90" s="123" t="s">
        <v>346</v>
      </c>
      <c r="F90" s="28">
        <f>F91</f>
        <v>101.9</v>
      </c>
      <c r="G90" s="103"/>
      <c r="H90" s="41"/>
    </row>
    <row r="91" spans="1:8" ht="12" customHeight="1">
      <c r="A91" s="7" t="s">
        <v>7</v>
      </c>
      <c r="B91" s="7" t="s">
        <v>197</v>
      </c>
      <c r="C91" s="10" t="s">
        <v>420</v>
      </c>
      <c r="D91" s="10" t="s">
        <v>347</v>
      </c>
      <c r="E91" s="123" t="s">
        <v>338</v>
      </c>
      <c r="F91" s="28">
        <v>101.9</v>
      </c>
      <c r="G91" s="103"/>
      <c r="H91" s="41"/>
    </row>
    <row r="92" spans="1:8" ht="11.25" customHeight="1">
      <c r="A92" s="7" t="s">
        <v>7</v>
      </c>
      <c r="B92" s="7" t="s">
        <v>197</v>
      </c>
      <c r="C92" s="10" t="s">
        <v>420</v>
      </c>
      <c r="D92" s="10" t="s">
        <v>340</v>
      </c>
      <c r="E92" s="124" t="s">
        <v>341</v>
      </c>
      <c r="F92" s="28">
        <f>F93</f>
        <v>62.9</v>
      </c>
      <c r="G92" s="103"/>
      <c r="H92" s="41"/>
    </row>
    <row r="93" spans="1:8" ht="11.25" customHeight="1">
      <c r="A93" s="7" t="s">
        <v>7</v>
      </c>
      <c r="B93" s="7" t="s">
        <v>197</v>
      </c>
      <c r="C93" s="10" t="s">
        <v>420</v>
      </c>
      <c r="D93" s="10" t="s">
        <v>339</v>
      </c>
      <c r="E93" s="124" t="s">
        <v>342</v>
      </c>
      <c r="F93" s="28">
        <f>F95+F94</f>
        <v>62.9</v>
      </c>
      <c r="G93" s="103"/>
      <c r="H93" s="41"/>
    </row>
    <row r="94" spans="1:8" ht="12.75" customHeight="1">
      <c r="A94" s="7" t="s">
        <v>7</v>
      </c>
      <c r="B94" s="7" t="s">
        <v>197</v>
      </c>
      <c r="C94" s="10" t="s">
        <v>420</v>
      </c>
      <c r="D94" s="10" t="s">
        <v>343</v>
      </c>
      <c r="E94" s="123" t="s">
        <v>344</v>
      </c>
      <c r="F94" s="28">
        <v>15</v>
      </c>
      <c r="G94" s="103">
        <v>15</v>
      </c>
      <c r="H94" s="41"/>
    </row>
    <row r="95" spans="1:8" ht="12" customHeight="1">
      <c r="A95" s="7" t="s">
        <v>7</v>
      </c>
      <c r="B95" s="7" t="s">
        <v>197</v>
      </c>
      <c r="C95" s="10" t="s">
        <v>420</v>
      </c>
      <c r="D95" s="10" t="s">
        <v>247</v>
      </c>
      <c r="E95" s="122" t="s">
        <v>248</v>
      </c>
      <c r="F95" s="28">
        <f>62.9-15</f>
        <v>47.9</v>
      </c>
      <c r="G95" s="103">
        <v>-15</v>
      </c>
      <c r="H95" s="41"/>
    </row>
    <row r="96" spans="1:8" ht="12.75">
      <c r="A96" s="7" t="s">
        <v>7</v>
      </c>
      <c r="B96" s="7" t="s">
        <v>197</v>
      </c>
      <c r="C96" s="10" t="s">
        <v>98</v>
      </c>
      <c r="D96" s="10"/>
      <c r="E96" s="121" t="s">
        <v>99</v>
      </c>
      <c r="F96" s="28">
        <f>F97+F99+F102+F104+F106</f>
        <v>349</v>
      </c>
      <c r="G96" s="78"/>
      <c r="H96" s="41"/>
    </row>
    <row r="97" spans="1:8" ht="27.75" customHeight="1">
      <c r="A97" s="7" t="s">
        <v>7</v>
      </c>
      <c r="B97" s="7" t="s">
        <v>197</v>
      </c>
      <c r="C97" s="7" t="s">
        <v>16</v>
      </c>
      <c r="D97" s="7"/>
      <c r="E97" s="120" t="s">
        <v>111</v>
      </c>
      <c r="F97" s="21">
        <f>F98</f>
        <v>160</v>
      </c>
      <c r="G97" s="104"/>
      <c r="H97" s="41"/>
    </row>
    <row r="98" spans="1:8" ht="22.5">
      <c r="A98" s="7" t="s">
        <v>7</v>
      </c>
      <c r="B98" s="7" t="s">
        <v>197</v>
      </c>
      <c r="C98" s="7" t="s">
        <v>16</v>
      </c>
      <c r="D98" s="7" t="s">
        <v>247</v>
      </c>
      <c r="E98" s="122" t="s">
        <v>248</v>
      </c>
      <c r="F98" s="81">
        <v>160</v>
      </c>
      <c r="G98" s="103"/>
      <c r="H98" s="41"/>
    </row>
    <row r="99" spans="1:8" ht="37.5" customHeight="1">
      <c r="A99" s="7" t="s">
        <v>7</v>
      </c>
      <c r="B99" s="7" t="s">
        <v>197</v>
      </c>
      <c r="C99" s="7" t="s">
        <v>15</v>
      </c>
      <c r="D99" s="7"/>
      <c r="E99" s="123" t="s">
        <v>397</v>
      </c>
      <c r="F99" s="81">
        <f>F100+F101</f>
        <v>100</v>
      </c>
      <c r="G99" s="106"/>
      <c r="H99" s="41"/>
    </row>
    <row r="100" spans="1:8" ht="22.5">
      <c r="A100" s="8">
        <v>501</v>
      </c>
      <c r="B100" s="7" t="s">
        <v>197</v>
      </c>
      <c r="C100" s="7" t="s">
        <v>15</v>
      </c>
      <c r="D100" s="7" t="s">
        <v>247</v>
      </c>
      <c r="E100" s="122" t="s">
        <v>248</v>
      </c>
      <c r="F100" s="81">
        <v>100</v>
      </c>
      <c r="G100" s="103"/>
      <c r="H100" s="41"/>
    </row>
    <row r="101" spans="1:8" ht="24" customHeight="1">
      <c r="A101" s="8">
        <v>501</v>
      </c>
      <c r="B101" s="7" t="s">
        <v>197</v>
      </c>
      <c r="C101" s="7" t="s">
        <v>15</v>
      </c>
      <c r="D101" s="7" t="s">
        <v>240</v>
      </c>
      <c r="E101" s="122" t="s">
        <v>242</v>
      </c>
      <c r="F101" s="81"/>
      <c r="G101" s="103"/>
      <c r="H101" s="41"/>
    </row>
    <row r="102" spans="1:8" ht="36.75" customHeight="1" hidden="1">
      <c r="A102" s="8">
        <v>501</v>
      </c>
      <c r="B102" s="7" t="s">
        <v>197</v>
      </c>
      <c r="C102" s="7" t="s">
        <v>284</v>
      </c>
      <c r="D102" s="7"/>
      <c r="E102" s="122" t="s">
        <v>285</v>
      </c>
      <c r="F102" s="81">
        <f>F103</f>
        <v>0</v>
      </c>
      <c r="G102" s="106"/>
      <c r="H102" s="41"/>
    </row>
    <row r="103" spans="1:8" ht="33.75" hidden="1">
      <c r="A103" s="28">
        <v>501</v>
      </c>
      <c r="B103" s="37" t="s">
        <v>197</v>
      </c>
      <c r="C103" s="37" t="s">
        <v>284</v>
      </c>
      <c r="D103" s="37" t="s">
        <v>238</v>
      </c>
      <c r="E103" s="127" t="s">
        <v>239</v>
      </c>
      <c r="F103" s="81"/>
      <c r="G103" s="103"/>
      <c r="H103" s="41"/>
    </row>
    <row r="104" spans="1:8" ht="22.5">
      <c r="A104" s="8">
        <v>501</v>
      </c>
      <c r="B104" s="7" t="s">
        <v>197</v>
      </c>
      <c r="C104" s="7" t="s">
        <v>372</v>
      </c>
      <c r="D104" s="7"/>
      <c r="E104" s="127" t="s">
        <v>368</v>
      </c>
      <c r="F104" s="81">
        <f>F105</f>
        <v>50</v>
      </c>
      <c r="G104" s="103"/>
      <c r="H104" s="41"/>
    </row>
    <row r="105" spans="1:8" ht="22.5">
      <c r="A105" s="8">
        <v>501</v>
      </c>
      <c r="B105" s="7" t="s">
        <v>197</v>
      </c>
      <c r="C105" s="7" t="s">
        <v>372</v>
      </c>
      <c r="D105" s="7" t="s">
        <v>247</v>
      </c>
      <c r="E105" s="122" t="s">
        <v>248</v>
      </c>
      <c r="F105" s="81">
        <v>50</v>
      </c>
      <c r="G105" s="103"/>
      <c r="H105" s="41"/>
    </row>
    <row r="106" spans="1:8" ht="24.75" customHeight="1">
      <c r="A106" s="8">
        <v>501</v>
      </c>
      <c r="B106" s="7" t="s">
        <v>197</v>
      </c>
      <c r="C106" s="7" t="s">
        <v>399</v>
      </c>
      <c r="D106" s="7"/>
      <c r="E106" s="149" t="s">
        <v>402</v>
      </c>
      <c r="F106" s="81">
        <f>F107</f>
        <v>39</v>
      </c>
      <c r="G106" s="103"/>
      <c r="H106" s="41"/>
    </row>
    <row r="107" spans="1:8" ht="33.75">
      <c r="A107" s="8">
        <v>501</v>
      </c>
      <c r="B107" s="7" t="s">
        <v>197</v>
      </c>
      <c r="C107" s="7" t="s">
        <v>399</v>
      </c>
      <c r="D107" s="7" t="s">
        <v>238</v>
      </c>
      <c r="E107" s="122" t="s">
        <v>305</v>
      </c>
      <c r="F107" s="81">
        <f>1000-961</f>
        <v>39</v>
      </c>
      <c r="G107" s="103">
        <v>-961</v>
      </c>
      <c r="H107" s="41"/>
    </row>
    <row r="108" spans="1:8" s="23" customFormat="1" ht="22.5">
      <c r="A108" s="15" t="s">
        <v>7</v>
      </c>
      <c r="B108" s="15" t="s">
        <v>17</v>
      </c>
      <c r="C108" s="15"/>
      <c r="D108" s="15"/>
      <c r="E108" s="117" t="s">
        <v>35</v>
      </c>
      <c r="F108" s="83">
        <f>F115+F136+F140+F109</f>
        <v>1042.9</v>
      </c>
      <c r="G108" s="105"/>
      <c r="H108" s="101"/>
    </row>
    <row r="109" spans="1:8" s="23" customFormat="1" ht="12.75">
      <c r="A109" s="15" t="s">
        <v>7</v>
      </c>
      <c r="B109" s="15" t="s">
        <v>313</v>
      </c>
      <c r="C109" s="15"/>
      <c r="D109" s="15"/>
      <c r="E109" s="117" t="s">
        <v>314</v>
      </c>
      <c r="F109" s="83">
        <f>F110</f>
        <v>507.9</v>
      </c>
      <c r="G109" s="105"/>
      <c r="H109" s="101"/>
    </row>
    <row r="110" spans="1:8" s="23" customFormat="1" ht="12.75">
      <c r="A110" s="7" t="s">
        <v>7</v>
      </c>
      <c r="B110" s="7" t="s">
        <v>313</v>
      </c>
      <c r="C110" s="7" t="s">
        <v>9</v>
      </c>
      <c r="D110" s="7"/>
      <c r="E110" s="123" t="s">
        <v>26</v>
      </c>
      <c r="F110" s="81">
        <f>F111</f>
        <v>507.9</v>
      </c>
      <c r="G110" s="105"/>
      <c r="H110" s="101"/>
    </row>
    <row r="111" spans="1:8" s="23" customFormat="1" ht="12.75">
      <c r="A111" s="7" t="s">
        <v>7</v>
      </c>
      <c r="B111" s="7" t="s">
        <v>313</v>
      </c>
      <c r="C111" s="7" t="s">
        <v>128</v>
      </c>
      <c r="D111" s="7"/>
      <c r="E111" s="123" t="s">
        <v>36</v>
      </c>
      <c r="F111" s="81">
        <f>F112</f>
        <v>507.9</v>
      </c>
      <c r="G111" s="105"/>
      <c r="H111" s="101"/>
    </row>
    <row r="112" spans="1:8" s="23" customFormat="1" ht="45">
      <c r="A112" s="7" t="s">
        <v>7</v>
      </c>
      <c r="B112" s="7" t="s">
        <v>313</v>
      </c>
      <c r="C112" s="12" t="s">
        <v>128</v>
      </c>
      <c r="D112" s="12" t="s">
        <v>333</v>
      </c>
      <c r="E112" s="123" t="s">
        <v>334</v>
      </c>
      <c r="F112" s="81">
        <f>F113</f>
        <v>507.9</v>
      </c>
      <c r="G112" s="105"/>
      <c r="H112" s="101"/>
    </row>
    <row r="113" spans="1:8" s="23" customFormat="1" ht="22.5">
      <c r="A113" s="7" t="s">
        <v>7</v>
      </c>
      <c r="B113" s="7" t="s">
        <v>313</v>
      </c>
      <c r="C113" s="12" t="s">
        <v>128</v>
      </c>
      <c r="D113" s="12" t="s">
        <v>345</v>
      </c>
      <c r="E113" s="123" t="s">
        <v>346</v>
      </c>
      <c r="F113" s="81">
        <f>F114</f>
        <v>507.9</v>
      </c>
      <c r="G113" s="105"/>
      <c r="H113" s="101"/>
    </row>
    <row r="114" spans="1:8" s="23" customFormat="1" ht="12.75">
      <c r="A114" s="7" t="s">
        <v>7</v>
      </c>
      <c r="B114" s="7" t="s">
        <v>313</v>
      </c>
      <c r="C114" s="12" t="s">
        <v>128</v>
      </c>
      <c r="D114" s="12" t="s">
        <v>347</v>
      </c>
      <c r="E114" s="123" t="s">
        <v>338</v>
      </c>
      <c r="F114" s="81">
        <v>507.9</v>
      </c>
      <c r="G114" s="105"/>
      <c r="H114" s="101"/>
    </row>
    <row r="115" spans="1:8" s="23" customFormat="1" ht="25.5" customHeight="1">
      <c r="A115" s="15" t="s">
        <v>7</v>
      </c>
      <c r="B115" s="15" t="s">
        <v>19</v>
      </c>
      <c r="C115" s="15"/>
      <c r="D115" s="15"/>
      <c r="E115" s="118" t="s">
        <v>198</v>
      </c>
      <c r="F115" s="83">
        <f>F125+F133+F116+F130</f>
        <v>535</v>
      </c>
      <c r="G115" s="105"/>
      <c r="H115" s="101"/>
    </row>
    <row r="116" spans="1:8" ht="37.5" customHeight="1">
      <c r="A116" s="7" t="s">
        <v>7</v>
      </c>
      <c r="B116" s="7" t="s">
        <v>19</v>
      </c>
      <c r="C116" s="7" t="s">
        <v>119</v>
      </c>
      <c r="D116" s="7"/>
      <c r="E116" s="123" t="s">
        <v>141</v>
      </c>
      <c r="F116" s="81">
        <f>F117</f>
        <v>135</v>
      </c>
      <c r="G116" s="106"/>
      <c r="H116" s="41"/>
    </row>
    <row r="117" spans="1:8" ht="11.25" customHeight="1">
      <c r="A117" s="7" t="s">
        <v>7</v>
      </c>
      <c r="B117" s="7" t="s">
        <v>19</v>
      </c>
      <c r="C117" s="7" t="s">
        <v>123</v>
      </c>
      <c r="D117" s="7"/>
      <c r="E117" s="123" t="s">
        <v>29</v>
      </c>
      <c r="F117" s="81">
        <f>F118+F121</f>
        <v>135</v>
      </c>
      <c r="G117" s="106"/>
      <c r="H117" s="41"/>
    </row>
    <row r="118" spans="1:8" ht="11.25" customHeight="1">
      <c r="A118" s="7" t="s">
        <v>7</v>
      </c>
      <c r="B118" s="7" t="s">
        <v>19</v>
      </c>
      <c r="C118" s="7" t="s">
        <v>123</v>
      </c>
      <c r="D118" s="12" t="s">
        <v>333</v>
      </c>
      <c r="E118" s="123" t="s">
        <v>334</v>
      </c>
      <c r="F118" s="81">
        <f>F119</f>
        <v>132</v>
      </c>
      <c r="G118" s="106"/>
      <c r="H118" s="41"/>
    </row>
    <row r="119" spans="1:8" ht="18.75" customHeight="1">
      <c r="A119" s="7" t="s">
        <v>7</v>
      </c>
      <c r="B119" s="7" t="s">
        <v>19</v>
      </c>
      <c r="C119" s="7" t="s">
        <v>123</v>
      </c>
      <c r="D119" s="7" t="s">
        <v>345</v>
      </c>
      <c r="E119" s="123" t="s">
        <v>346</v>
      </c>
      <c r="F119" s="81">
        <f>F120</f>
        <v>132</v>
      </c>
      <c r="G119" s="103"/>
      <c r="H119" s="41"/>
    </row>
    <row r="120" spans="1:8" ht="18.75" customHeight="1">
      <c r="A120" s="7" t="s">
        <v>7</v>
      </c>
      <c r="B120" s="7" t="s">
        <v>19</v>
      </c>
      <c r="C120" s="7" t="s">
        <v>123</v>
      </c>
      <c r="D120" s="7" t="s">
        <v>347</v>
      </c>
      <c r="E120" s="123" t="s">
        <v>338</v>
      </c>
      <c r="F120" s="81">
        <f>492-280-80</f>
        <v>132</v>
      </c>
      <c r="G120" s="103"/>
      <c r="H120" s="41"/>
    </row>
    <row r="121" spans="1:8" ht="18.75" customHeight="1">
      <c r="A121" s="7" t="s">
        <v>7</v>
      </c>
      <c r="B121" s="7" t="s">
        <v>19</v>
      </c>
      <c r="C121" s="7" t="s">
        <v>123</v>
      </c>
      <c r="D121" s="7" t="s">
        <v>340</v>
      </c>
      <c r="E121" s="123" t="s">
        <v>341</v>
      </c>
      <c r="F121" s="81">
        <f>F122</f>
        <v>3</v>
      </c>
      <c r="G121" s="103"/>
      <c r="H121" s="41"/>
    </row>
    <row r="122" spans="1:8" ht="18.75" customHeight="1">
      <c r="A122" s="7" t="s">
        <v>7</v>
      </c>
      <c r="B122" s="7" t="s">
        <v>19</v>
      </c>
      <c r="C122" s="7" t="s">
        <v>123</v>
      </c>
      <c r="D122" s="7" t="s">
        <v>339</v>
      </c>
      <c r="E122" s="123" t="s">
        <v>342</v>
      </c>
      <c r="F122" s="81">
        <f>F123+F124</f>
        <v>3</v>
      </c>
      <c r="G122" s="103"/>
      <c r="H122" s="41"/>
    </row>
    <row r="123" spans="1:8" ht="18.75" customHeight="1">
      <c r="A123" s="7" t="s">
        <v>7</v>
      </c>
      <c r="B123" s="7" t="s">
        <v>19</v>
      </c>
      <c r="C123" s="7" t="s">
        <v>123</v>
      </c>
      <c r="D123" s="7" t="s">
        <v>343</v>
      </c>
      <c r="E123" s="123" t="s">
        <v>344</v>
      </c>
      <c r="F123" s="81">
        <v>3</v>
      </c>
      <c r="G123" s="103"/>
      <c r="H123" s="41"/>
    </row>
    <row r="124" spans="1:8" ht="18.75" customHeight="1">
      <c r="A124" s="7" t="s">
        <v>7</v>
      </c>
      <c r="B124" s="7" t="s">
        <v>19</v>
      </c>
      <c r="C124" s="7" t="s">
        <v>123</v>
      </c>
      <c r="D124" s="7" t="s">
        <v>247</v>
      </c>
      <c r="E124" s="123" t="s">
        <v>248</v>
      </c>
      <c r="F124" s="81">
        <f>4-4</f>
        <v>0</v>
      </c>
      <c r="G124" s="103"/>
      <c r="H124" s="41"/>
    </row>
    <row r="125" spans="1:8" ht="22.5">
      <c r="A125" s="7" t="s">
        <v>7</v>
      </c>
      <c r="B125" s="7" t="s">
        <v>19</v>
      </c>
      <c r="C125" s="7" t="s">
        <v>20</v>
      </c>
      <c r="D125" s="7"/>
      <c r="E125" s="123" t="s">
        <v>37</v>
      </c>
      <c r="F125" s="81">
        <f>F126</f>
        <v>400</v>
      </c>
      <c r="G125" s="106"/>
      <c r="H125" s="41"/>
    </row>
    <row r="126" spans="1:8" ht="22.5">
      <c r="A126" s="7" t="s">
        <v>7</v>
      </c>
      <c r="B126" s="7" t="s">
        <v>19</v>
      </c>
      <c r="C126" s="7" t="s">
        <v>131</v>
      </c>
      <c r="D126" s="7"/>
      <c r="E126" s="122" t="s">
        <v>40</v>
      </c>
      <c r="F126" s="81">
        <f>F129</f>
        <v>400</v>
      </c>
      <c r="G126" s="106"/>
      <c r="H126" s="41"/>
    </row>
    <row r="127" spans="1:8" ht="22.5">
      <c r="A127" s="7" t="s">
        <v>7</v>
      </c>
      <c r="B127" s="7" t="s">
        <v>19</v>
      </c>
      <c r="C127" s="7" t="s">
        <v>131</v>
      </c>
      <c r="D127" s="7" t="s">
        <v>340</v>
      </c>
      <c r="E127" s="123" t="s">
        <v>341</v>
      </c>
      <c r="F127" s="81">
        <f>F128</f>
        <v>400</v>
      </c>
      <c r="G127" s="106"/>
      <c r="H127" s="41"/>
    </row>
    <row r="128" spans="1:8" ht="22.5">
      <c r="A128" s="7" t="s">
        <v>7</v>
      </c>
      <c r="B128" s="7" t="s">
        <v>19</v>
      </c>
      <c r="C128" s="7" t="s">
        <v>131</v>
      </c>
      <c r="D128" s="7" t="s">
        <v>339</v>
      </c>
      <c r="E128" s="123" t="s">
        <v>342</v>
      </c>
      <c r="F128" s="81">
        <f>F129</f>
        <v>400</v>
      </c>
      <c r="G128" s="106"/>
      <c r="H128" s="41"/>
    </row>
    <row r="129" spans="1:8" ht="22.5">
      <c r="A129" s="7" t="s">
        <v>7</v>
      </c>
      <c r="B129" s="7" t="s">
        <v>19</v>
      </c>
      <c r="C129" s="7" t="s">
        <v>131</v>
      </c>
      <c r="D129" s="7" t="s">
        <v>247</v>
      </c>
      <c r="E129" s="122" t="s">
        <v>248</v>
      </c>
      <c r="F129" s="81">
        <v>400</v>
      </c>
      <c r="G129" s="103"/>
      <c r="H129" s="41"/>
    </row>
    <row r="130" spans="1:8" ht="0.75" customHeight="1">
      <c r="A130" s="7" t="s">
        <v>7</v>
      </c>
      <c r="B130" s="7" t="s">
        <v>19</v>
      </c>
      <c r="C130" s="7" t="s">
        <v>98</v>
      </c>
      <c r="D130" s="7"/>
      <c r="E130" s="122" t="s">
        <v>99</v>
      </c>
      <c r="F130" s="81">
        <f>F131</f>
        <v>0</v>
      </c>
      <c r="G130" s="103"/>
      <c r="H130" s="41"/>
    </row>
    <row r="131" spans="1:8" ht="45" hidden="1">
      <c r="A131" s="7" t="s">
        <v>7</v>
      </c>
      <c r="B131" s="7" t="s">
        <v>19</v>
      </c>
      <c r="C131" s="7" t="s">
        <v>282</v>
      </c>
      <c r="D131" s="7"/>
      <c r="E131" s="122" t="s">
        <v>283</v>
      </c>
      <c r="F131" s="81">
        <f>F132</f>
        <v>0</v>
      </c>
      <c r="G131" s="103"/>
      <c r="H131" s="41"/>
    </row>
    <row r="132" spans="1:8" ht="22.5" hidden="1">
      <c r="A132" s="7" t="s">
        <v>7</v>
      </c>
      <c r="B132" s="7" t="s">
        <v>19</v>
      </c>
      <c r="C132" s="7" t="s">
        <v>282</v>
      </c>
      <c r="D132" s="7" t="s">
        <v>247</v>
      </c>
      <c r="E132" s="122" t="s">
        <v>248</v>
      </c>
      <c r="F132" s="81"/>
      <c r="G132" s="103"/>
      <c r="H132" s="41"/>
    </row>
    <row r="133" spans="1:8" ht="12.75" hidden="1">
      <c r="A133" s="7" t="s">
        <v>7</v>
      </c>
      <c r="B133" s="7" t="s">
        <v>19</v>
      </c>
      <c r="C133" s="7" t="s">
        <v>21</v>
      </c>
      <c r="D133" s="7"/>
      <c r="E133" s="123" t="s">
        <v>38</v>
      </c>
      <c r="F133" s="81">
        <f>F134</f>
        <v>0</v>
      </c>
      <c r="G133" s="106"/>
      <c r="H133" s="41"/>
    </row>
    <row r="134" spans="1:8" ht="22.5" hidden="1">
      <c r="A134" s="12" t="s">
        <v>7</v>
      </c>
      <c r="B134" s="12" t="s">
        <v>19</v>
      </c>
      <c r="C134" s="12" t="s">
        <v>133</v>
      </c>
      <c r="D134" s="12"/>
      <c r="E134" s="122" t="s">
        <v>39</v>
      </c>
      <c r="F134" s="82">
        <f>F135</f>
        <v>0</v>
      </c>
      <c r="G134" s="103"/>
      <c r="H134" s="41"/>
    </row>
    <row r="135" spans="1:8" ht="22.5" hidden="1">
      <c r="A135" s="12" t="s">
        <v>7</v>
      </c>
      <c r="B135" s="12" t="s">
        <v>19</v>
      </c>
      <c r="C135" s="12" t="s">
        <v>133</v>
      </c>
      <c r="D135" s="7" t="s">
        <v>247</v>
      </c>
      <c r="E135" s="122" t="s">
        <v>248</v>
      </c>
      <c r="F135" s="82">
        <v>0</v>
      </c>
      <c r="G135" s="103"/>
      <c r="H135" s="41"/>
    </row>
    <row r="136" spans="1:8" s="23" customFormat="1" ht="12.75" hidden="1">
      <c r="A136" s="19" t="s">
        <v>7</v>
      </c>
      <c r="B136" s="19" t="s">
        <v>232</v>
      </c>
      <c r="C136" s="19"/>
      <c r="D136" s="19"/>
      <c r="E136" s="125" t="s">
        <v>234</v>
      </c>
      <c r="F136" s="84">
        <f>F137</f>
        <v>0</v>
      </c>
      <c r="G136" s="107"/>
      <c r="H136" s="101"/>
    </row>
    <row r="137" spans="1:8" ht="12.75" hidden="1">
      <c r="A137" s="12" t="s">
        <v>7</v>
      </c>
      <c r="B137" s="12" t="s">
        <v>232</v>
      </c>
      <c r="C137" s="12" t="s">
        <v>98</v>
      </c>
      <c r="D137" s="12"/>
      <c r="E137" s="122" t="s">
        <v>99</v>
      </c>
      <c r="F137" s="82">
        <f>F138</f>
        <v>0</v>
      </c>
      <c r="G137" s="103"/>
      <c r="H137" s="41"/>
    </row>
    <row r="138" spans="1:8" ht="22.5" hidden="1">
      <c r="A138" s="12" t="s">
        <v>7</v>
      </c>
      <c r="B138" s="12" t="s">
        <v>232</v>
      </c>
      <c r="C138" s="12" t="s">
        <v>281</v>
      </c>
      <c r="D138" s="12"/>
      <c r="E138" s="122" t="s">
        <v>286</v>
      </c>
      <c r="F138" s="82">
        <f>F139</f>
        <v>0</v>
      </c>
      <c r="G138" s="103"/>
      <c r="H138" s="41"/>
    </row>
    <row r="139" spans="1:8" ht="22.5" hidden="1">
      <c r="A139" s="12" t="s">
        <v>7</v>
      </c>
      <c r="B139" s="12" t="s">
        <v>232</v>
      </c>
      <c r="C139" s="12" t="s">
        <v>281</v>
      </c>
      <c r="D139" s="7" t="s">
        <v>247</v>
      </c>
      <c r="E139" s="122" t="s">
        <v>248</v>
      </c>
      <c r="F139" s="82"/>
      <c r="G139" s="103"/>
      <c r="H139" s="41"/>
    </row>
    <row r="140" spans="1:8" ht="22.5" hidden="1">
      <c r="A140" s="19" t="s">
        <v>7</v>
      </c>
      <c r="B140" s="15" t="s">
        <v>299</v>
      </c>
      <c r="C140" s="15"/>
      <c r="D140" s="15"/>
      <c r="E140" s="118" t="s">
        <v>300</v>
      </c>
      <c r="F140" s="83">
        <f>F141</f>
        <v>0</v>
      </c>
      <c r="G140" s="103"/>
      <c r="H140" s="41"/>
    </row>
    <row r="141" spans="1:8" ht="12.75" hidden="1">
      <c r="A141" s="12" t="s">
        <v>7</v>
      </c>
      <c r="B141" s="12" t="s">
        <v>299</v>
      </c>
      <c r="C141" s="12" t="s">
        <v>98</v>
      </c>
      <c r="D141" s="12"/>
      <c r="E141" s="121" t="s">
        <v>99</v>
      </c>
      <c r="F141" s="81">
        <f>F142</f>
        <v>0</v>
      </c>
      <c r="G141" s="103"/>
      <c r="H141" s="41"/>
    </row>
    <row r="142" spans="1:8" ht="22.5" hidden="1">
      <c r="A142" s="12" t="s">
        <v>7</v>
      </c>
      <c r="B142" s="7" t="s">
        <v>299</v>
      </c>
      <c r="C142" s="7" t="s">
        <v>18</v>
      </c>
      <c r="D142" s="7"/>
      <c r="E142" s="120" t="s">
        <v>221</v>
      </c>
      <c r="F142" s="81">
        <f>F143</f>
        <v>0</v>
      </c>
      <c r="G142" s="103"/>
      <c r="H142" s="41"/>
    </row>
    <row r="143" spans="1:8" ht="22.5" hidden="1">
      <c r="A143" s="12" t="s">
        <v>7</v>
      </c>
      <c r="B143" s="12" t="s">
        <v>299</v>
      </c>
      <c r="C143" s="12" t="s">
        <v>18</v>
      </c>
      <c r="D143" s="7" t="s">
        <v>247</v>
      </c>
      <c r="E143" s="122" t="s">
        <v>248</v>
      </c>
      <c r="F143" s="82"/>
      <c r="G143" s="103"/>
      <c r="H143" s="41"/>
    </row>
    <row r="144" spans="1:8" s="23" customFormat="1" ht="12.75">
      <c r="A144" s="15" t="s">
        <v>7</v>
      </c>
      <c r="B144" s="15" t="s">
        <v>22</v>
      </c>
      <c r="C144" s="15"/>
      <c r="D144" s="15"/>
      <c r="E144" s="117" t="s">
        <v>41</v>
      </c>
      <c r="F144" s="16">
        <f>F145+F157+F173+F164+F150</f>
        <v>5487.45</v>
      </c>
      <c r="G144" s="39"/>
      <c r="H144" s="101"/>
    </row>
    <row r="145" spans="1:8" s="23" customFormat="1" ht="12.75">
      <c r="A145" s="15" t="s">
        <v>7</v>
      </c>
      <c r="B145" s="15" t="s">
        <v>23</v>
      </c>
      <c r="C145" s="15"/>
      <c r="D145" s="15"/>
      <c r="E145" s="118" t="s">
        <v>42</v>
      </c>
      <c r="F145" s="16">
        <f>F146</f>
        <v>200</v>
      </c>
      <c r="G145" s="39"/>
      <c r="H145" s="101"/>
    </row>
    <row r="146" spans="1:8" ht="12.75">
      <c r="A146" s="12" t="s">
        <v>7</v>
      </c>
      <c r="B146" s="12" t="s">
        <v>23</v>
      </c>
      <c r="C146" s="12" t="s">
        <v>98</v>
      </c>
      <c r="D146" s="12"/>
      <c r="E146" s="122" t="s">
        <v>99</v>
      </c>
      <c r="F146" s="8">
        <f>F147</f>
        <v>200</v>
      </c>
      <c r="G146" s="40"/>
      <c r="H146" s="41"/>
    </row>
    <row r="147" spans="1:8" ht="22.5">
      <c r="A147" s="7" t="s">
        <v>7</v>
      </c>
      <c r="B147" s="7" t="s">
        <v>23</v>
      </c>
      <c r="C147" s="7" t="s">
        <v>24</v>
      </c>
      <c r="D147" s="7"/>
      <c r="E147" s="124" t="s">
        <v>373</v>
      </c>
      <c r="F147" s="8">
        <f>F148+F149</f>
        <v>200</v>
      </c>
      <c r="G147" s="40"/>
      <c r="H147" s="41"/>
    </row>
    <row r="148" spans="1:8" ht="22.5">
      <c r="A148" s="7" t="s">
        <v>7</v>
      </c>
      <c r="B148" s="7" t="s">
        <v>23</v>
      </c>
      <c r="C148" s="7" t="s">
        <v>24</v>
      </c>
      <c r="D148" s="7" t="s">
        <v>247</v>
      </c>
      <c r="E148" s="127" t="s">
        <v>248</v>
      </c>
      <c r="F148" s="82">
        <v>200</v>
      </c>
      <c r="G148" s="103"/>
      <c r="H148" s="41"/>
    </row>
    <row r="149" spans="1:8" ht="23.25" customHeight="1">
      <c r="A149" s="7" t="s">
        <v>7</v>
      </c>
      <c r="B149" s="7" t="s">
        <v>23</v>
      </c>
      <c r="C149" s="7" t="s">
        <v>24</v>
      </c>
      <c r="D149" s="7" t="s">
        <v>240</v>
      </c>
      <c r="E149" s="122" t="s">
        <v>242</v>
      </c>
      <c r="F149" s="82"/>
      <c r="G149" s="103"/>
      <c r="H149" s="41"/>
    </row>
    <row r="150" spans="1:8" ht="12.75">
      <c r="A150" s="15" t="s">
        <v>7</v>
      </c>
      <c r="B150" s="15" t="s">
        <v>315</v>
      </c>
      <c r="C150" s="15"/>
      <c r="D150" s="15"/>
      <c r="E150" s="125" t="s">
        <v>316</v>
      </c>
      <c r="F150" s="84">
        <f>F154+F151</f>
        <v>0</v>
      </c>
      <c r="G150" s="103"/>
      <c r="H150" s="41"/>
    </row>
    <row r="151" spans="1:8" ht="0.75" customHeight="1">
      <c r="A151" s="7" t="s">
        <v>7</v>
      </c>
      <c r="B151" s="7" t="s">
        <v>315</v>
      </c>
      <c r="C151" s="7" t="s">
        <v>165</v>
      </c>
      <c r="D151" s="7"/>
      <c r="E151" s="122" t="s">
        <v>191</v>
      </c>
      <c r="F151" s="82">
        <f>F152</f>
        <v>0</v>
      </c>
      <c r="G151" s="103"/>
      <c r="H151" s="41"/>
    </row>
    <row r="152" spans="1:8" ht="90" hidden="1">
      <c r="A152" s="7" t="s">
        <v>7</v>
      </c>
      <c r="B152" s="7" t="s">
        <v>315</v>
      </c>
      <c r="C152" s="7" t="s">
        <v>321</v>
      </c>
      <c r="D152" s="7"/>
      <c r="E152" s="122" t="s">
        <v>322</v>
      </c>
      <c r="F152" s="82">
        <f>F153</f>
        <v>0</v>
      </c>
      <c r="G152" s="103"/>
      <c r="H152" s="41"/>
    </row>
    <row r="153" spans="1:8" ht="22.5" hidden="1">
      <c r="A153" s="7" t="s">
        <v>7</v>
      </c>
      <c r="B153" s="7" t="s">
        <v>315</v>
      </c>
      <c r="C153" s="7" t="s">
        <v>321</v>
      </c>
      <c r="D153" s="7" t="s">
        <v>247</v>
      </c>
      <c r="E153" s="122" t="s">
        <v>248</v>
      </c>
      <c r="F153" s="82"/>
      <c r="G153" s="103"/>
      <c r="H153" s="41"/>
    </row>
    <row r="154" spans="1:8" ht="12.75">
      <c r="A154" s="7" t="s">
        <v>7</v>
      </c>
      <c r="B154" s="7" t="s">
        <v>315</v>
      </c>
      <c r="C154" s="7" t="s">
        <v>98</v>
      </c>
      <c r="D154" s="7"/>
      <c r="E154" s="121" t="s">
        <v>99</v>
      </c>
      <c r="F154" s="82">
        <f>F155</f>
        <v>0</v>
      </c>
      <c r="G154" s="103"/>
      <c r="H154" s="41"/>
    </row>
    <row r="155" spans="1:8" ht="33.75">
      <c r="A155" s="7" t="s">
        <v>7</v>
      </c>
      <c r="B155" s="7" t="s">
        <v>315</v>
      </c>
      <c r="C155" s="7" t="s">
        <v>319</v>
      </c>
      <c r="D155" s="7"/>
      <c r="E155" s="122" t="s">
        <v>320</v>
      </c>
      <c r="F155" s="82">
        <f>F156</f>
        <v>0</v>
      </c>
      <c r="G155" s="103"/>
      <c r="H155" s="41"/>
    </row>
    <row r="156" spans="1:8" ht="22.5">
      <c r="A156" s="7" t="s">
        <v>7</v>
      </c>
      <c r="B156" s="7" t="s">
        <v>315</v>
      </c>
      <c r="C156" s="7" t="s">
        <v>319</v>
      </c>
      <c r="D156" s="7" t="s">
        <v>247</v>
      </c>
      <c r="E156" s="122" t="s">
        <v>248</v>
      </c>
      <c r="F156" s="82">
        <f>300-300</f>
        <v>0</v>
      </c>
      <c r="G156" s="103">
        <v>-300</v>
      </c>
      <c r="H156" s="41"/>
    </row>
    <row r="157" spans="1:8" s="23" customFormat="1" ht="12.75">
      <c r="A157" s="15" t="s">
        <v>7</v>
      </c>
      <c r="B157" s="15" t="s">
        <v>25</v>
      </c>
      <c r="C157" s="15"/>
      <c r="D157" s="15"/>
      <c r="E157" s="118" t="s">
        <v>43</v>
      </c>
      <c r="F157" s="83">
        <f>F158+F160</f>
        <v>3870.45</v>
      </c>
      <c r="G157" s="105"/>
      <c r="H157" s="101"/>
    </row>
    <row r="158" spans="1:8" s="23" customFormat="1" ht="45">
      <c r="A158" s="7" t="s">
        <v>7</v>
      </c>
      <c r="B158" s="7" t="s">
        <v>25</v>
      </c>
      <c r="C158" s="7" t="s">
        <v>409</v>
      </c>
      <c r="D158" s="7"/>
      <c r="E158" s="121" t="s">
        <v>307</v>
      </c>
      <c r="F158" s="81">
        <f>F159</f>
        <v>2406.35</v>
      </c>
      <c r="G158" s="105"/>
      <c r="H158" s="101"/>
    </row>
    <row r="159" spans="1:8" s="23" customFormat="1" ht="33.75">
      <c r="A159" s="7" t="s">
        <v>7</v>
      </c>
      <c r="B159" s="7" t="s">
        <v>25</v>
      </c>
      <c r="C159" s="7" t="s">
        <v>409</v>
      </c>
      <c r="D159" s="7" t="s">
        <v>240</v>
      </c>
      <c r="E159" s="123" t="s">
        <v>242</v>
      </c>
      <c r="F159" s="81">
        <v>2406.35</v>
      </c>
      <c r="G159" s="105">
        <v>2406.35</v>
      </c>
      <c r="H159" s="101"/>
    </row>
    <row r="160" spans="1:8" ht="12.75">
      <c r="A160" s="7" t="s">
        <v>7</v>
      </c>
      <c r="B160" s="7" t="s">
        <v>25</v>
      </c>
      <c r="C160" s="7" t="s">
        <v>98</v>
      </c>
      <c r="D160" s="7"/>
      <c r="E160" s="122" t="s">
        <v>99</v>
      </c>
      <c r="F160" s="82">
        <f>F161</f>
        <v>1464.1</v>
      </c>
      <c r="G160" s="103"/>
      <c r="H160" s="41"/>
    </row>
    <row r="161" spans="1:8" ht="22.5">
      <c r="A161" s="7" t="s">
        <v>7</v>
      </c>
      <c r="B161" s="7" t="s">
        <v>25</v>
      </c>
      <c r="C161" s="7" t="s">
        <v>388</v>
      </c>
      <c r="D161" s="7"/>
      <c r="E161" s="122" t="s">
        <v>377</v>
      </c>
      <c r="F161" s="82">
        <f>F162+F163</f>
        <v>1464.1</v>
      </c>
      <c r="G161" s="103"/>
      <c r="H161" s="41"/>
    </row>
    <row r="162" spans="1:8" ht="33.75">
      <c r="A162" s="7" t="s">
        <v>7</v>
      </c>
      <c r="B162" s="7" t="s">
        <v>25</v>
      </c>
      <c r="C162" s="7" t="s">
        <v>388</v>
      </c>
      <c r="D162" s="7" t="s">
        <v>240</v>
      </c>
      <c r="E162" s="123" t="s">
        <v>242</v>
      </c>
      <c r="F162" s="82">
        <f>1831.8-1217+49.3+300+200+300</f>
        <v>1464.1</v>
      </c>
      <c r="G162" s="103">
        <f>200+300</f>
        <v>500</v>
      </c>
      <c r="H162" s="41"/>
    </row>
    <row r="163" spans="1:8" ht="22.5">
      <c r="A163" s="7" t="s">
        <v>7</v>
      </c>
      <c r="B163" s="7" t="s">
        <v>25</v>
      </c>
      <c r="C163" s="7" t="s">
        <v>388</v>
      </c>
      <c r="D163" s="7" t="s">
        <v>247</v>
      </c>
      <c r="E163" s="122" t="s">
        <v>248</v>
      </c>
      <c r="F163" s="82"/>
      <c r="G163" s="103"/>
      <c r="H163" s="41"/>
    </row>
    <row r="164" spans="1:8" ht="12.75">
      <c r="A164" s="15" t="s">
        <v>7</v>
      </c>
      <c r="B164" s="15" t="s">
        <v>212</v>
      </c>
      <c r="C164" s="15"/>
      <c r="D164" s="15"/>
      <c r="E164" s="125" t="s">
        <v>213</v>
      </c>
      <c r="F164" s="84">
        <f>F165+F169</f>
        <v>1417</v>
      </c>
      <c r="G164" s="107"/>
      <c r="H164" s="41"/>
    </row>
    <row r="165" spans="1:8" s="29" customFormat="1" ht="1.5" customHeight="1">
      <c r="A165" s="7" t="s">
        <v>7</v>
      </c>
      <c r="B165" s="7" t="s">
        <v>212</v>
      </c>
      <c r="C165" s="7" t="s">
        <v>165</v>
      </c>
      <c r="D165" s="7"/>
      <c r="E165" s="122" t="s">
        <v>191</v>
      </c>
      <c r="F165" s="82">
        <f>F166</f>
        <v>0</v>
      </c>
      <c r="G165" s="103"/>
      <c r="H165" s="115"/>
    </row>
    <row r="166" spans="1:8" s="29" customFormat="1" ht="22.5" hidden="1">
      <c r="A166" s="7" t="s">
        <v>7</v>
      </c>
      <c r="B166" s="7" t="s">
        <v>212</v>
      </c>
      <c r="C166" s="7" t="s">
        <v>301</v>
      </c>
      <c r="D166" s="7"/>
      <c r="E166" s="122" t="s">
        <v>302</v>
      </c>
      <c r="F166" s="82">
        <f>F167</f>
        <v>0</v>
      </c>
      <c r="G166" s="103"/>
      <c r="H166" s="115"/>
    </row>
    <row r="167" spans="1:8" s="29" customFormat="1" ht="22.5" hidden="1">
      <c r="A167" s="7" t="s">
        <v>7</v>
      </c>
      <c r="B167" s="7" t="s">
        <v>212</v>
      </c>
      <c r="C167" s="7" t="s">
        <v>303</v>
      </c>
      <c r="D167" s="7"/>
      <c r="E167" s="122" t="s">
        <v>304</v>
      </c>
      <c r="F167" s="82">
        <f>F168</f>
        <v>0</v>
      </c>
      <c r="G167" s="103"/>
      <c r="H167" s="115"/>
    </row>
    <row r="168" spans="1:8" s="29" customFormat="1" ht="33.75" hidden="1">
      <c r="A168" s="7" t="s">
        <v>7</v>
      </c>
      <c r="B168" s="7" t="s">
        <v>212</v>
      </c>
      <c r="C168" s="7" t="s">
        <v>303</v>
      </c>
      <c r="D168" s="7" t="s">
        <v>238</v>
      </c>
      <c r="E168" s="122" t="s">
        <v>305</v>
      </c>
      <c r="F168" s="82"/>
      <c r="G168" s="103"/>
      <c r="H168" s="115"/>
    </row>
    <row r="169" spans="1:8" ht="12.75">
      <c r="A169" s="7" t="s">
        <v>7</v>
      </c>
      <c r="B169" s="7" t="s">
        <v>212</v>
      </c>
      <c r="C169" s="7" t="s">
        <v>98</v>
      </c>
      <c r="D169" s="7"/>
      <c r="E169" s="122" t="s">
        <v>99</v>
      </c>
      <c r="F169" s="82">
        <f>F170</f>
        <v>1417</v>
      </c>
      <c r="G169" s="103"/>
      <c r="H169" s="41"/>
    </row>
    <row r="170" spans="1:8" ht="22.5">
      <c r="A170" s="7" t="s">
        <v>7</v>
      </c>
      <c r="B170" s="7" t="s">
        <v>212</v>
      </c>
      <c r="C170" s="7" t="s">
        <v>387</v>
      </c>
      <c r="D170" s="7"/>
      <c r="E170" s="127" t="s">
        <v>386</v>
      </c>
      <c r="F170" s="82">
        <f>F172+F171+F177</f>
        <v>1417</v>
      </c>
      <c r="G170" s="103"/>
      <c r="H170" s="41"/>
    </row>
    <row r="171" spans="1:8" ht="22.5">
      <c r="A171" s="7" t="s">
        <v>7</v>
      </c>
      <c r="B171" s="7" t="s">
        <v>212</v>
      </c>
      <c r="C171" s="7" t="s">
        <v>387</v>
      </c>
      <c r="D171" s="7" t="s">
        <v>247</v>
      </c>
      <c r="E171" s="122" t="s">
        <v>248</v>
      </c>
      <c r="F171" s="82">
        <v>200</v>
      </c>
      <c r="G171" s="103"/>
      <c r="H171" s="41"/>
    </row>
    <row r="172" spans="1:8" ht="33.75">
      <c r="A172" s="7" t="s">
        <v>7</v>
      </c>
      <c r="B172" s="7" t="s">
        <v>212</v>
      </c>
      <c r="C172" s="37" t="s">
        <v>387</v>
      </c>
      <c r="D172" s="7" t="s">
        <v>238</v>
      </c>
      <c r="E172" s="122" t="s">
        <v>305</v>
      </c>
      <c r="F172" s="82">
        <f>200-200</f>
        <v>0</v>
      </c>
      <c r="G172" s="103"/>
      <c r="H172" s="41"/>
    </row>
    <row r="173" spans="1:8" s="23" customFormat="1" ht="2.25" customHeight="1" hidden="1">
      <c r="A173" s="15" t="s">
        <v>7</v>
      </c>
      <c r="B173" s="15" t="s">
        <v>135</v>
      </c>
      <c r="C173" s="15"/>
      <c r="D173" s="15"/>
      <c r="E173" s="118" t="s">
        <v>44</v>
      </c>
      <c r="F173" s="16">
        <f>F174</f>
        <v>0</v>
      </c>
      <c r="G173" s="39"/>
      <c r="H173" s="101"/>
    </row>
    <row r="174" spans="1:8" ht="12.75" hidden="1">
      <c r="A174" s="7" t="s">
        <v>7</v>
      </c>
      <c r="B174" s="7" t="s">
        <v>135</v>
      </c>
      <c r="C174" s="7" t="s">
        <v>98</v>
      </c>
      <c r="D174" s="7"/>
      <c r="E174" s="123" t="s">
        <v>99</v>
      </c>
      <c r="F174" s="8">
        <f>F175</f>
        <v>0</v>
      </c>
      <c r="G174" s="40"/>
      <c r="H174" s="41"/>
    </row>
    <row r="175" spans="1:8" ht="22.5" hidden="1">
      <c r="A175" s="7" t="s">
        <v>7</v>
      </c>
      <c r="B175" s="7" t="s">
        <v>135</v>
      </c>
      <c r="C175" s="7" t="s">
        <v>45</v>
      </c>
      <c r="D175" s="7"/>
      <c r="E175" s="124" t="s">
        <v>241</v>
      </c>
      <c r="F175" s="82">
        <f>F176</f>
        <v>0</v>
      </c>
      <c r="G175" s="103"/>
      <c r="H175" s="41"/>
    </row>
    <row r="176" spans="1:8" ht="33.75" hidden="1">
      <c r="A176" s="7" t="s">
        <v>7</v>
      </c>
      <c r="B176" s="7" t="s">
        <v>135</v>
      </c>
      <c r="C176" s="7" t="s">
        <v>45</v>
      </c>
      <c r="D176" s="7" t="s">
        <v>240</v>
      </c>
      <c r="E176" s="123" t="s">
        <v>242</v>
      </c>
      <c r="F176" s="82"/>
      <c r="G176" s="103"/>
      <c r="H176" s="41"/>
    </row>
    <row r="177" spans="1:8" ht="33.75">
      <c r="A177" s="7" t="s">
        <v>7</v>
      </c>
      <c r="B177" s="7" t="s">
        <v>212</v>
      </c>
      <c r="C177" s="7" t="s">
        <v>387</v>
      </c>
      <c r="D177" s="7" t="s">
        <v>240</v>
      </c>
      <c r="E177" s="123" t="s">
        <v>242</v>
      </c>
      <c r="F177" s="82">
        <v>1217</v>
      </c>
      <c r="G177" s="103"/>
      <c r="H177" s="41"/>
    </row>
    <row r="178" spans="1:8" s="23" customFormat="1" ht="12.75">
      <c r="A178" s="15" t="s">
        <v>7</v>
      </c>
      <c r="B178" s="15" t="s">
        <v>176</v>
      </c>
      <c r="C178" s="15"/>
      <c r="D178" s="15"/>
      <c r="E178" s="118" t="s">
        <v>178</v>
      </c>
      <c r="F178" s="84">
        <f>F179</f>
        <v>500</v>
      </c>
      <c r="G178" s="107"/>
      <c r="H178" s="101"/>
    </row>
    <row r="179" spans="1:8" s="23" customFormat="1" ht="12.75">
      <c r="A179" s="15" t="s">
        <v>7</v>
      </c>
      <c r="B179" s="15" t="s">
        <v>177</v>
      </c>
      <c r="C179" s="15"/>
      <c r="D179" s="15"/>
      <c r="E179" s="118" t="s">
        <v>179</v>
      </c>
      <c r="F179" s="84">
        <f>F180</f>
        <v>500</v>
      </c>
      <c r="G179" s="107"/>
      <c r="H179" s="101"/>
    </row>
    <row r="180" spans="1:8" s="36" customFormat="1" ht="12.75">
      <c r="A180" s="37" t="s">
        <v>7</v>
      </c>
      <c r="B180" s="37" t="s">
        <v>177</v>
      </c>
      <c r="C180" s="37" t="s">
        <v>98</v>
      </c>
      <c r="D180" s="37"/>
      <c r="E180" s="123" t="s">
        <v>99</v>
      </c>
      <c r="F180" s="82">
        <f>F181</f>
        <v>500</v>
      </c>
      <c r="G180" s="103"/>
      <c r="H180" s="108"/>
    </row>
    <row r="181" spans="1:8" s="36" customFormat="1" ht="22.5">
      <c r="A181" s="37" t="s">
        <v>7</v>
      </c>
      <c r="B181" s="37" t="s">
        <v>177</v>
      </c>
      <c r="C181" s="37" t="s">
        <v>389</v>
      </c>
      <c r="D181" s="37"/>
      <c r="E181" s="120" t="s">
        <v>378</v>
      </c>
      <c r="F181" s="82">
        <f>F182+F183</f>
        <v>500</v>
      </c>
      <c r="G181" s="103"/>
      <c r="H181" s="109"/>
    </row>
    <row r="182" spans="1:8" s="36" customFormat="1" ht="22.5">
      <c r="A182" s="37" t="s">
        <v>7</v>
      </c>
      <c r="B182" s="37" t="s">
        <v>177</v>
      </c>
      <c r="C182" s="37" t="s">
        <v>389</v>
      </c>
      <c r="D182" s="7" t="s">
        <v>247</v>
      </c>
      <c r="E182" s="122" t="s">
        <v>248</v>
      </c>
      <c r="F182" s="82">
        <f>120-120+500</f>
        <v>500</v>
      </c>
      <c r="G182" s="103">
        <f>-120+500</f>
        <v>380</v>
      </c>
      <c r="H182" s="109"/>
    </row>
    <row r="183" spans="1:8" s="36" customFormat="1" ht="33.75">
      <c r="A183" s="37" t="s">
        <v>7</v>
      </c>
      <c r="B183" s="37" t="s">
        <v>177</v>
      </c>
      <c r="C183" s="37" t="s">
        <v>389</v>
      </c>
      <c r="D183" s="7" t="s">
        <v>240</v>
      </c>
      <c r="E183" s="123" t="s">
        <v>242</v>
      </c>
      <c r="F183" s="82"/>
      <c r="G183" s="103"/>
      <c r="H183" s="109"/>
    </row>
    <row r="184" spans="1:8" s="23" customFormat="1" ht="12.75">
      <c r="A184" s="15" t="s">
        <v>7</v>
      </c>
      <c r="B184" s="15" t="s">
        <v>46</v>
      </c>
      <c r="C184" s="90"/>
      <c r="D184" s="15"/>
      <c r="E184" s="126" t="s">
        <v>47</v>
      </c>
      <c r="F184" s="84">
        <f>F185</f>
        <v>85</v>
      </c>
      <c r="G184" s="107"/>
      <c r="H184" s="101"/>
    </row>
    <row r="185" spans="1:8" ht="12.75">
      <c r="A185" s="15" t="s">
        <v>7</v>
      </c>
      <c r="B185" s="15" t="s">
        <v>48</v>
      </c>
      <c r="C185" s="15"/>
      <c r="D185" s="15"/>
      <c r="E185" s="118" t="s">
        <v>49</v>
      </c>
      <c r="F185" s="84">
        <f>F186</f>
        <v>85</v>
      </c>
      <c r="G185" s="107"/>
      <c r="H185" s="41"/>
    </row>
    <row r="186" spans="1:8" ht="12.75">
      <c r="A186" s="7" t="s">
        <v>7</v>
      </c>
      <c r="B186" s="7" t="s">
        <v>48</v>
      </c>
      <c r="C186" s="7" t="s">
        <v>98</v>
      </c>
      <c r="D186" s="7"/>
      <c r="E186" s="123" t="s">
        <v>99</v>
      </c>
      <c r="F186" s="82">
        <f>F187</f>
        <v>85</v>
      </c>
      <c r="G186" s="103"/>
      <c r="H186" s="41"/>
    </row>
    <row r="187" spans="1:8" ht="22.5">
      <c r="A187" s="7" t="s">
        <v>7</v>
      </c>
      <c r="B187" s="7" t="s">
        <v>48</v>
      </c>
      <c r="C187" s="7" t="s">
        <v>180</v>
      </c>
      <c r="D187" s="7"/>
      <c r="E187" s="121" t="s">
        <v>216</v>
      </c>
      <c r="F187" s="82">
        <f>F188</f>
        <v>85</v>
      </c>
      <c r="G187" s="103"/>
      <c r="H187" s="41"/>
    </row>
    <row r="188" spans="1:8" ht="22.5">
      <c r="A188" s="7" t="s">
        <v>7</v>
      </c>
      <c r="B188" s="7" t="s">
        <v>48</v>
      </c>
      <c r="C188" s="7" t="s">
        <v>180</v>
      </c>
      <c r="D188" s="7" t="s">
        <v>247</v>
      </c>
      <c r="E188" s="122" t="s">
        <v>248</v>
      </c>
      <c r="F188" s="82">
        <v>85</v>
      </c>
      <c r="G188" s="103"/>
      <c r="H188" s="41"/>
    </row>
    <row r="189" spans="1:8" s="23" customFormat="1" ht="12.75">
      <c r="A189" s="15" t="s">
        <v>7</v>
      </c>
      <c r="B189" s="15" t="s">
        <v>59</v>
      </c>
      <c r="C189" s="15"/>
      <c r="D189" s="15"/>
      <c r="E189" s="118" t="s">
        <v>60</v>
      </c>
      <c r="F189" s="16">
        <f>F190+F194+F231</f>
        <v>6508.424</v>
      </c>
      <c r="G189" s="39"/>
      <c r="H189" s="101"/>
    </row>
    <row r="190" spans="1:8" s="23" customFormat="1" ht="12.75">
      <c r="A190" s="15" t="s">
        <v>7</v>
      </c>
      <c r="B190" s="15" t="s">
        <v>61</v>
      </c>
      <c r="C190" s="15"/>
      <c r="D190" s="15"/>
      <c r="E190" s="118" t="s">
        <v>62</v>
      </c>
      <c r="F190" s="16">
        <f>F191</f>
        <v>1200</v>
      </c>
      <c r="G190" s="39"/>
      <c r="H190" s="101"/>
    </row>
    <row r="191" spans="1:8" ht="12.75">
      <c r="A191" s="7" t="s">
        <v>7</v>
      </c>
      <c r="B191" s="7" t="s">
        <v>61</v>
      </c>
      <c r="C191" s="7" t="s">
        <v>161</v>
      </c>
      <c r="D191" s="7"/>
      <c r="E191" s="123" t="s">
        <v>162</v>
      </c>
      <c r="F191" s="8">
        <f>F192</f>
        <v>1200</v>
      </c>
      <c r="G191" s="40"/>
      <c r="H191" s="41"/>
    </row>
    <row r="192" spans="1:8" ht="22.5">
      <c r="A192" s="12" t="s">
        <v>7</v>
      </c>
      <c r="B192" s="12" t="s">
        <v>61</v>
      </c>
      <c r="C192" s="12" t="s">
        <v>163</v>
      </c>
      <c r="D192" s="12"/>
      <c r="E192" s="122" t="s">
        <v>63</v>
      </c>
      <c r="F192" s="21">
        <f>F193</f>
        <v>1200</v>
      </c>
      <c r="G192" s="104"/>
      <c r="H192" s="41"/>
    </row>
    <row r="193" spans="1:8" ht="22.5">
      <c r="A193" s="12" t="s">
        <v>7</v>
      </c>
      <c r="B193" s="12" t="s">
        <v>61</v>
      </c>
      <c r="C193" s="12" t="s">
        <v>163</v>
      </c>
      <c r="D193" s="12" t="s">
        <v>243</v>
      </c>
      <c r="E193" s="122" t="s">
        <v>244</v>
      </c>
      <c r="F193" s="21">
        <v>1200</v>
      </c>
      <c r="G193" s="103"/>
      <c r="H193" s="41"/>
    </row>
    <row r="194" spans="1:8" s="23" customFormat="1" ht="12.75">
      <c r="A194" s="15" t="s">
        <v>7</v>
      </c>
      <c r="B194" s="15" t="s">
        <v>64</v>
      </c>
      <c r="C194" s="15"/>
      <c r="D194" s="15"/>
      <c r="E194" s="118" t="s">
        <v>65</v>
      </c>
      <c r="F194" s="16">
        <f>F198+F209+F214+F222+F195+F202+F206</f>
        <v>2919.624</v>
      </c>
      <c r="G194" s="39"/>
      <c r="H194" s="101"/>
    </row>
    <row r="195" spans="1:8" s="29" customFormat="1" ht="0.75" customHeight="1">
      <c r="A195" s="7" t="s">
        <v>7</v>
      </c>
      <c r="B195" s="7" t="s">
        <v>64</v>
      </c>
      <c r="C195" s="7" t="s">
        <v>292</v>
      </c>
      <c r="D195" s="7"/>
      <c r="E195" s="120" t="s">
        <v>293</v>
      </c>
      <c r="F195" s="8">
        <f>F196</f>
        <v>0</v>
      </c>
      <c r="G195" s="40"/>
      <c r="H195" s="115"/>
    </row>
    <row r="196" spans="1:8" s="29" customFormat="1" ht="12.75" hidden="1">
      <c r="A196" s="7" t="s">
        <v>7</v>
      </c>
      <c r="B196" s="7" t="s">
        <v>64</v>
      </c>
      <c r="C196" s="7" t="s">
        <v>294</v>
      </c>
      <c r="D196" s="7"/>
      <c r="E196" s="120" t="s">
        <v>295</v>
      </c>
      <c r="F196" s="8">
        <f>F197</f>
        <v>0</v>
      </c>
      <c r="G196" s="40"/>
      <c r="H196" s="115"/>
    </row>
    <row r="197" spans="1:8" s="29" customFormat="1" ht="12.75" hidden="1">
      <c r="A197" s="7" t="s">
        <v>7</v>
      </c>
      <c r="B197" s="7" t="s">
        <v>64</v>
      </c>
      <c r="C197" s="7" t="s">
        <v>294</v>
      </c>
      <c r="D197" s="7" t="s">
        <v>226</v>
      </c>
      <c r="E197" s="120" t="s">
        <v>227</v>
      </c>
      <c r="F197" s="8"/>
      <c r="G197" s="40"/>
      <c r="H197" s="115"/>
    </row>
    <row r="198" spans="1:8" s="29" customFormat="1" ht="12.75" hidden="1">
      <c r="A198" s="7" t="s">
        <v>7</v>
      </c>
      <c r="B198" s="7" t="s">
        <v>64</v>
      </c>
      <c r="C198" s="7" t="s">
        <v>165</v>
      </c>
      <c r="D198" s="7"/>
      <c r="E198" s="120" t="s">
        <v>191</v>
      </c>
      <c r="F198" s="8">
        <f>F199</f>
        <v>0</v>
      </c>
      <c r="G198" s="40"/>
      <c r="H198" s="115"/>
    </row>
    <row r="199" spans="1:8" s="29" customFormat="1" ht="45" hidden="1">
      <c r="A199" s="7" t="s">
        <v>7</v>
      </c>
      <c r="B199" s="7" t="s">
        <v>64</v>
      </c>
      <c r="C199" s="7" t="s">
        <v>296</v>
      </c>
      <c r="D199" s="7"/>
      <c r="E199" s="120" t="s">
        <v>297</v>
      </c>
      <c r="F199" s="8">
        <f>F200</f>
        <v>0</v>
      </c>
      <c r="G199" s="40"/>
      <c r="H199" s="115"/>
    </row>
    <row r="200" spans="1:8" s="36" customFormat="1" ht="12.75" hidden="1">
      <c r="A200" s="37" t="s">
        <v>7</v>
      </c>
      <c r="B200" s="37" t="s">
        <v>64</v>
      </c>
      <c r="C200" s="37" t="s">
        <v>189</v>
      </c>
      <c r="D200" s="37"/>
      <c r="E200" s="124" t="s">
        <v>298</v>
      </c>
      <c r="F200" s="27">
        <f>F201</f>
        <v>0</v>
      </c>
      <c r="G200" s="110"/>
      <c r="H200" s="108"/>
    </row>
    <row r="201" spans="1:8" s="36" customFormat="1" ht="12.75" hidden="1">
      <c r="A201" s="37" t="s">
        <v>7</v>
      </c>
      <c r="B201" s="37" t="s">
        <v>64</v>
      </c>
      <c r="C201" s="37" t="s">
        <v>189</v>
      </c>
      <c r="D201" s="37" t="s">
        <v>226</v>
      </c>
      <c r="E201" s="124" t="s">
        <v>227</v>
      </c>
      <c r="F201" s="27"/>
      <c r="G201" s="103"/>
      <c r="H201" s="108"/>
    </row>
    <row r="202" spans="1:8" s="36" customFormat="1" ht="12.75">
      <c r="A202" s="7" t="s">
        <v>7</v>
      </c>
      <c r="B202" s="7" t="s">
        <v>64</v>
      </c>
      <c r="C202" s="7" t="s">
        <v>292</v>
      </c>
      <c r="D202" s="7"/>
      <c r="E202" s="120" t="s">
        <v>293</v>
      </c>
      <c r="F202" s="8">
        <f>F203</f>
        <v>296.966</v>
      </c>
      <c r="G202" s="103"/>
      <c r="H202" s="108"/>
    </row>
    <row r="203" spans="1:8" s="36" customFormat="1" ht="12.75">
      <c r="A203" s="7" t="s">
        <v>7</v>
      </c>
      <c r="B203" s="7" t="s">
        <v>64</v>
      </c>
      <c r="C203" s="7" t="s">
        <v>294</v>
      </c>
      <c r="D203" s="7"/>
      <c r="E203" s="120" t="s">
        <v>295</v>
      </c>
      <c r="F203" s="8">
        <f>F204</f>
        <v>296.966</v>
      </c>
      <c r="G203" s="103"/>
      <c r="H203" s="108"/>
    </row>
    <row r="204" spans="1:8" s="36" customFormat="1" ht="11.25" customHeight="1">
      <c r="A204" s="7" t="s">
        <v>7</v>
      </c>
      <c r="B204" s="7" t="s">
        <v>64</v>
      </c>
      <c r="C204" s="7" t="s">
        <v>294</v>
      </c>
      <c r="D204" s="7" t="s">
        <v>226</v>
      </c>
      <c r="E204" s="120" t="s">
        <v>227</v>
      </c>
      <c r="F204" s="8">
        <v>296.966</v>
      </c>
      <c r="G204" s="103"/>
      <c r="H204" s="108"/>
    </row>
    <row r="205" spans="1:8" s="36" customFormat="1" ht="12.75" hidden="1">
      <c r="A205" s="7" t="s">
        <v>7</v>
      </c>
      <c r="B205" s="7" t="s">
        <v>64</v>
      </c>
      <c r="C205" s="7" t="s">
        <v>165</v>
      </c>
      <c r="D205" s="7"/>
      <c r="E205" s="120" t="s">
        <v>191</v>
      </c>
      <c r="F205" s="8">
        <f>F206</f>
        <v>328.658</v>
      </c>
      <c r="G205" s="103"/>
      <c r="H205" s="108"/>
    </row>
    <row r="206" spans="1:8" s="36" customFormat="1" ht="45" hidden="1">
      <c r="A206" s="7" t="s">
        <v>7</v>
      </c>
      <c r="B206" s="7" t="s">
        <v>64</v>
      </c>
      <c r="C206" s="7" t="s">
        <v>421</v>
      </c>
      <c r="D206" s="7"/>
      <c r="E206" s="120" t="s">
        <v>297</v>
      </c>
      <c r="F206" s="8">
        <f>F207</f>
        <v>328.658</v>
      </c>
      <c r="G206" s="103"/>
      <c r="H206" s="108"/>
    </row>
    <row r="207" spans="1:8" s="36" customFormat="1" ht="12.75">
      <c r="A207" s="37" t="s">
        <v>7</v>
      </c>
      <c r="B207" s="37" t="s">
        <v>64</v>
      </c>
      <c r="C207" s="7" t="s">
        <v>421</v>
      </c>
      <c r="D207" s="37"/>
      <c r="E207" s="124" t="s">
        <v>422</v>
      </c>
      <c r="F207" s="27">
        <f>F208</f>
        <v>328.658</v>
      </c>
      <c r="G207" s="103"/>
      <c r="H207" s="108"/>
    </row>
    <row r="208" spans="1:8" s="36" customFormat="1" ht="15.75" customHeight="1">
      <c r="A208" s="37" t="s">
        <v>7</v>
      </c>
      <c r="B208" s="37" t="s">
        <v>64</v>
      </c>
      <c r="C208" s="7" t="s">
        <v>421</v>
      </c>
      <c r="D208" s="37" t="s">
        <v>226</v>
      </c>
      <c r="E208" s="124" t="s">
        <v>227</v>
      </c>
      <c r="F208" s="27">
        <v>328.658</v>
      </c>
      <c r="G208" s="103"/>
      <c r="H208" s="108"/>
    </row>
    <row r="209" spans="1:8" ht="12.75">
      <c r="A209" s="7" t="s">
        <v>7</v>
      </c>
      <c r="B209" s="7" t="s">
        <v>64</v>
      </c>
      <c r="C209" s="7" t="s">
        <v>98</v>
      </c>
      <c r="D209" s="7"/>
      <c r="E209" s="122" t="s">
        <v>99</v>
      </c>
      <c r="F209" s="21">
        <f>F210+F212</f>
        <v>580</v>
      </c>
      <c r="G209" s="104"/>
      <c r="H209" s="41"/>
    </row>
    <row r="210" spans="1:8" ht="22.5">
      <c r="A210" s="7" t="s">
        <v>7</v>
      </c>
      <c r="B210" s="7" t="s">
        <v>64</v>
      </c>
      <c r="C210" s="7" t="s">
        <v>67</v>
      </c>
      <c r="D210" s="7"/>
      <c r="E210" s="120" t="s">
        <v>218</v>
      </c>
      <c r="F210" s="21">
        <f>F211</f>
        <v>500</v>
      </c>
      <c r="G210" s="104"/>
      <c r="H210" s="41"/>
    </row>
    <row r="211" spans="1:8" ht="12.75">
      <c r="A211" s="7" t="s">
        <v>7</v>
      </c>
      <c r="B211" s="7" t="s">
        <v>64</v>
      </c>
      <c r="C211" s="7" t="s">
        <v>67</v>
      </c>
      <c r="D211" s="7" t="s">
        <v>226</v>
      </c>
      <c r="E211" s="122" t="s">
        <v>227</v>
      </c>
      <c r="F211" s="82">
        <v>500</v>
      </c>
      <c r="G211" s="103"/>
      <c r="H211" s="41"/>
    </row>
    <row r="212" spans="1:8" ht="22.5">
      <c r="A212" s="7" t="s">
        <v>7</v>
      </c>
      <c r="B212" s="7" t="s">
        <v>64</v>
      </c>
      <c r="C212" s="7" t="s">
        <v>24</v>
      </c>
      <c r="D212" s="7"/>
      <c r="E212" s="120" t="s">
        <v>373</v>
      </c>
      <c r="F212" s="82">
        <f>F213</f>
        <v>80</v>
      </c>
      <c r="G212" s="103"/>
      <c r="H212" s="41"/>
    </row>
    <row r="213" spans="1:8" ht="12.75">
      <c r="A213" s="7" t="s">
        <v>7</v>
      </c>
      <c r="B213" s="7" t="s">
        <v>64</v>
      </c>
      <c r="C213" s="7" t="s">
        <v>24</v>
      </c>
      <c r="D213" s="7" t="s">
        <v>226</v>
      </c>
      <c r="E213" s="122" t="s">
        <v>227</v>
      </c>
      <c r="F213" s="82">
        <v>80</v>
      </c>
      <c r="G213" s="103"/>
      <c r="H213" s="41"/>
    </row>
    <row r="214" spans="1:8" ht="12.75">
      <c r="A214" s="7" t="s">
        <v>7</v>
      </c>
      <c r="B214" s="7" t="s">
        <v>64</v>
      </c>
      <c r="C214" s="7" t="s">
        <v>66</v>
      </c>
      <c r="D214" s="7"/>
      <c r="E214" s="123" t="s">
        <v>164</v>
      </c>
      <c r="F214" s="81">
        <f>F220+F215</f>
        <v>170</v>
      </c>
      <c r="G214" s="106"/>
      <c r="H214" s="41"/>
    </row>
    <row r="215" spans="1:8" ht="12.75">
      <c r="A215" s="7" t="s">
        <v>7</v>
      </c>
      <c r="B215" s="7" t="s">
        <v>64</v>
      </c>
      <c r="C215" s="7" t="s">
        <v>171</v>
      </c>
      <c r="D215" s="7"/>
      <c r="E215" s="123" t="s">
        <v>245</v>
      </c>
      <c r="F215" s="81">
        <f>F216+F218</f>
        <v>150</v>
      </c>
      <c r="G215" s="106"/>
      <c r="H215" s="41"/>
    </row>
    <row r="216" spans="1:8" ht="22.5">
      <c r="A216" s="7" t="s">
        <v>7</v>
      </c>
      <c r="B216" s="7" t="s">
        <v>64</v>
      </c>
      <c r="C216" s="7" t="s">
        <v>246</v>
      </c>
      <c r="D216" s="7"/>
      <c r="E216" s="122" t="s">
        <v>249</v>
      </c>
      <c r="F216" s="81">
        <f>F217</f>
        <v>100</v>
      </c>
      <c r="G216" s="106"/>
      <c r="H216" s="41"/>
    </row>
    <row r="217" spans="1:8" ht="22.5">
      <c r="A217" s="7" t="s">
        <v>7</v>
      </c>
      <c r="B217" s="7" t="s">
        <v>64</v>
      </c>
      <c r="C217" s="7" t="s">
        <v>246</v>
      </c>
      <c r="D217" s="7" t="s">
        <v>247</v>
      </c>
      <c r="E217" s="122" t="s">
        <v>248</v>
      </c>
      <c r="F217" s="81">
        <v>100</v>
      </c>
      <c r="G217" s="106"/>
      <c r="H217" s="41"/>
    </row>
    <row r="218" spans="1:8" ht="12.75">
      <c r="A218" s="7" t="s">
        <v>7</v>
      </c>
      <c r="B218" s="7" t="s">
        <v>64</v>
      </c>
      <c r="C218" s="7" t="s">
        <v>250</v>
      </c>
      <c r="D218" s="7"/>
      <c r="E218" s="122" t="s">
        <v>251</v>
      </c>
      <c r="F218" s="81">
        <f>F219</f>
        <v>50</v>
      </c>
      <c r="G218" s="106"/>
      <c r="H218" s="41"/>
    </row>
    <row r="219" spans="1:8" ht="22.5">
      <c r="A219" s="7" t="s">
        <v>7</v>
      </c>
      <c r="B219" s="7" t="s">
        <v>64</v>
      </c>
      <c r="C219" s="7" t="s">
        <v>250</v>
      </c>
      <c r="D219" s="7" t="s">
        <v>247</v>
      </c>
      <c r="E219" s="122" t="s">
        <v>248</v>
      </c>
      <c r="F219" s="81">
        <v>50</v>
      </c>
      <c r="G219" s="106"/>
      <c r="H219" s="41"/>
    </row>
    <row r="220" spans="1:8" ht="22.5">
      <c r="A220" s="7" t="s">
        <v>7</v>
      </c>
      <c r="B220" s="7" t="s">
        <v>64</v>
      </c>
      <c r="C220" s="7" t="s">
        <v>174</v>
      </c>
      <c r="D220" s="7"/>
      <c r="E220" s="123" t="s">
        <v>252</v>
      </c>
      <c r="F220" s="82">
        <f>F221</f>
        <v>20</v>
      </c>
      <c r="G220" s="103"/>
      <c r="H220" s="41"/>
    </row>
    <row r="221" spans="1:8" ht="12.75">
      <c r="A221" s="12" t="s">
        <v>7</v>
      </c>
      <c r="B221" s="12" t="s">
        <v>64</v>
      </c>
      <c r="C221" s="12" t="s">
        <v>174</v>
      </c>
      <c r="D221" s="12" t="s">
        <v>253</v>
      </c>
      <c r="E221" s="122" t="s">
        <v>254</v>
      </c>
      <c r="F221" s="82">
        <v>20</v>
      </c>
      <c r="G221" s="103"/>
      <c r="H221" s="41"/>
    </row>
    <row r="222" spans="1:8" ht="12.75">
      <c r="A222" s="12" t="s">
        <v>7</v>
      </c>
      <c r="B222" s="12" t="s">
        <v>64</v>
      </c>
      <c r="C222" s="12" t="s">
        <v>98</v>
      </c>
      <c r="D222" s="12"/>
      <c r="E222" s="122" t="s">
        <v>99</v>
      </c>
      <c r="F222" s="81">
        <f>F223+F225+F227+E229:F229</f>
        <v>1544</v>
      </c>
      <c r="G222" s="106"/>
      <c r="H222" s="41"/>
    </row>
    <row r="223" spans="1:8" ht="38.25" customHeight="1">
      <c r="A223" s="7" t="s">
        <v>7</v>
      </c>
      <c r="B223" s="7" t="s">
        <v>64</v>
      </c>
      <c r="C223" s="7" t="s">
        <v>68</v>
      </c>
      <c r="D223" s="7"/>
      <c r="E223" s="120" t="s">
        <v>383</v>
      </c>
      <c r="F223" s="82">
        <f>F224</f>
        <v>250</v>
      </c>
      <c r="G223" s="103"/>
      <c r="H223" s="41"/>
    </row>
    <row r="224" spans="1:8" ht="22.5">
      <c r="A224" s="7" t="s">
        <v>7</v>
      </c>
      <c r="B224" s="7" t="s">
        <v>64</v>
      </c>
      <c r="C224" s="7" t="s">
        <v>68</v>
      </c>
      <c r="D224" s="7" t="s">
        <v>247</v>
      </c>
      <c r="E224" s="122" t="s">
        <v>248</v>
      </c>
      <c r="F224" s="81">
        <f>150+100</f>
        <v>250</v>
      </c>
      <c r="G224" s="103"/>
      <c r="H224" s="41"/>
    </row>
    <row r="225" spans="1:8" ht="24.75" customHeight="1">
      <c r="A225" s="7" t="s">
        <v>7</v>
      </c>
      <c r="B225" s="7" t="s">
        <v>64</v>
      </c>
      <c r="C225" s="7" t="s">
        <v>175</v>
      </c>
      <c r="D225" s="7"/>
      <c r="E225" s="122" t="s">
        <v>384</v>
      </c>
      <c r="F225" s="81">
        <f>F226</f>
        <v>200</v>
      </c>
      <c r="G225" s="106"/>
      <c r="H225" s="41"/>
    </row>
    <row r="226" spans="1:8" ht="22.5">
      <c r="A226" s="7" t="s">
        <v>7</v>
      </c>
      <c r="B226" s="7" t="s">
        <v>64</v>
      </c>
      <c r="C226" s="7" t="s">
        <v>175</v>
      </c>
      <c r="D226" s="7" t="s">
        <v>255</v>
      </c>
      <c r="E226" s="122" t="s">
        <v>256</v>
      </c>
      <c r="F226" s="81">
        <v>200</v>
      </c>
      <c r="G226" s="103"/>
      <c r="H226" s="41"/>
    </row>
    <row r="227" spans="1:8" ht="22.5">
      <c r="A227" s="37" t="s">
        <v>7</v>
      </c>
      <c r="B227" s="37" t="s">
        <v>64</v>
      </c>
      <c r="C227" s="37" t="s">
        <v>261</v>
      </c>
      <c r="D227" s="37"/>
      <c r="E227" s="127" t="s">
        <v>280</v>
      </c>
      <c r="F227" s="81">
        <f>F228</f>
        <v>1094</v>
      </c>
      <c r="G227" s="103"/>
      <c r="H227" s="41"/>
    </row>
    <row r="228" spans="1:8" ht="12.75">
      <c r="A228" s="7" t="s">
        <v>7</v>
      </c>
      <c r="B228" s="7" t="s">
        <v>64</v>
      </c>
      <c r="C228" s="91" t="s">
        <v>261</v>
      </c>
      <c r="D228" s="7" t="s">
        <v>235</v>
      </c>
      <c r="E228" s="127" t="s">
        <v>116</v>
      </c>
      <c r="F228" s="81">
        <v>1094</v>
      </c>
      <c r="G228" s="103"/>
      <c r="H228" s="41"/>
    </row>
    <row r="229" spans="1:8" ht="1.5" customHeight="1">
      <c r="A229" s="7" t="s">
        <v>7</v>
      </c>
      <c r="B229" s="7" t="s">
        <v>64</v>
      </c>
      <c r="C229" s="91" t="s">
        <v>374</v>
      </c>
      <c r="D229" s="7"/>
      <c r="E229" s="146" t="s">
        <v>370</v>
      </c>
      <c r="F229" s="81">
        <f>F230</f>
        <v>0</v>
      </c>
      <c r="G229" s="103"/>
      <c r="H229" s="41"/>
    </row>
    <row r="230" spans="1:8" ht="12.75" hidden="1">
      <c r="A230" s="7" t="s">
        <v>7</v>
      </c>
      <c r="B230" s="7" t="s">
        <v>64</v>
      </c>
      <c r="C230" s="91" t="s">
        <v>374</v>
      </c>
      <c r="D230" s="7" t="s">
        <v>226</v>
      </c>
      <c r="E230" s="122" t="s">
        <v>227</v>
      </c>
      <c r="F230" s="81">
        <f>300-300</f>
        <v>0</v>
      </c>
      <c r="G230" s="103"/>
      <c r="H230" s="41"/>
    </row>
    <row r="231" spans="1:8" s="23" customFormat="1" ht="12" customHeight="1">
      <c r="A231" s="15" t="s">
        <v>7</v>
      </c>
      <c r="B231" s="15" t="s">
        <v>222</v>
      </c>
      <c r="C231" s="15"/>
      <c r="D231" s="15"/>
      <c r="E231" s="125" t="s">
        <v>224</v>
      </c>
      <c r="F231" s="83">
        <f>F232</f>
        <v>2388.8</v>
      </c>
      <c r="G231" s="105"/>
      <c r="H231" s="101"/>
    </row>
    <row r="232" spans="1:8" ht="12.75" hidden="1">
      <c r="A232" s="7" t="s">
        <v>7</v>
      </c>
      <c r="B232" s="7" t="s">
        <v>222</v>
      </c>
      <c r="C232" s="7" t="s">
        <v>66</v>
      </c>
      <c r="D232" s="7"/>
      <c r="E232" s="122" t="s">
        <v>164</v>
      </c>
      <c r="F232" s="81">
        <f>F233</f>
        <v>2388.8</v>
      </c>
      <c r="G232" s="106"/>
      <c r="H232" s="41"/>
    </row>
    <row r="233" spans="1:8" ht="33.75" hidden="1">
      <c r="A233" s="7" t="s">
        <v>7</v>
      </c>
      <c r="B233" s="7" t="s">
        <v>222</v>
      </c>
      <c r="C233" s="7" t="s">
        <v>223</v>
      </c>
      <c r="D233" s="7"/>
      <c r="E233" s="122" t="s">
        <v>225</v>
      </c>
      <c r="F233" s="81">
        <f>F236+F234</f>
        <v>2388.8</v>
      </c>
      <c r="G233" s="106"/>
      <c r="H233" s="41"/>
    </row>
    <row r="234" spans="1:8" ht="0.75" customHeight="1">
      <c r="A234" s="7" t="s">
        <v>7</v>
      </c>
      <c r="B234" s="7" t="s">
        <v>222</v>
      </c>
      <c r="C234" s="7" t="s">
        <v>330</v>
      </c>
      <c r="D234" s="7"/>
      <c r="E234" s="122" t="s">
        <v>331</v>
      </c>
      <c r="F234" s="81">
        <f>F235</f>
        <v>0</v>
      </c>
      <c r="G234" s="106"/>
      <c r="H234" s="41"/>
    </row>
    <row r="235" spans="1:8" ht="12.75" hidden="1">
      <c r="A235" s="7" t="s">
        <v>7</v>
      </c>
      <c r="B235" s="7" t="s">
        <v>222</v>
      </c>
      <c r="C235" s="7" t="s">
        <v>330</v>
      </c>
      <c r="D235" s="7" t="s">
        <v>226</v>
      </c>
      <c r="E235" s="122" t="s">
        <v>227</v>
      </c>
      <c r="F235" s="81"/>
      <c r="G235" s="106"/>
      <c r="H235" s="41"/>
    </row>
    <row r="236" spans="1:8" ht="33.75">
      <c r="A236" s="7" t="s">
        <v>7</v>
      </c>
      <c r="B236" s="7" t="s">
        <v>222</v>
      </c>
      <c r="C236" s="7" t="s">
        <v>426</v>
      </c>
      <c r="D236" s="7"/>
      <c r="E236" s="122" t="s">
        <v>427</v>
      </c>
      <c r="F236" s="81">
        <f>F237</f>
        <v>2388.8</v>
      </c>
      <c r="G236" s="106"/>
      <c r="H236" s="41"/>
    </row>
    <row r="237" spans="1:8" ht="12.75">
      <c r="A237" s="7" t="s">
        <v>7</v>
      </c>
      <c r="B237" s="7" t="s">
        <v>222</v>
      </c>
      <c r="C237" s="7" t="s">
        <v>426</v>
      </c>
      <c r="D237" s="7" t="s">
        <v>226</v>
      </c>
      <c r="E237" s="122" t="s">
        <v>227</v>
      </c>
      <c r="F237" s="81">
        <v>2388.8</v>
      </c>
      <c r="G237" s="103"/>
      <c r="H237" s="41"/>
    </row>
    <row r="238" spans="1:8" s="23" customFormat="1" ht="12.75">
      <c r="A238" s="15" t="s">
        <v>7</v>
      </c>
      <c r="B238" s="15" t="s">
        <v>202</v>
      </c>
      <c r="C238" s="15"/>
      <c r="D238" s="15"/>
      <c r="E238" s="125" t="s">
        <v>157</v>
      </c>
      <c r="F238" s="83">
        <f>F239+F240</f>
        <v>13300</v>
      </c>
      <c r="G238" s="105"/>
      <c r="H238" s="101"/>
    </row>
    <row r="239" spans="1:8" ht="12.75">
      <c r="A239" s="7" t="s">
        <v>7</v>
      </c>
      <c r="B239" s="7" t="s">
        <v>228</v>
      </c>
      <c r="C239" s="7"/>
      <c r="D239" s="7"/>
      <c r="E239" s="122" t="s">
        <v>229</v>
      </c>
      <c r="F239" s="81">
        <f>F242</f>
        <v>3300</v>
      </c>
      <c r="G239" s="106"/>
      <c r="H239" s="41"/>
    </row>
    <row r="240" spans="1:8" ht="22.5">
      <c r="A240" s="7" t="s">
        <v>7</v>
      </c>
      <c r="B240" s="7" t="s">
        <v>228</v>
      </c>
      <c r="C240" s="7" t="s">
        <v>411</v>
      </c>
      <c r="D240" s="7"/>
      <c r="E240" s="122" t="s">
        <v>410</v>
      </c>
      <c r="F240" s="81">
        <f>F241</f>
        <v>10000</v>
      </c>
      <c r="G240" s="106"/>
      <c r="H240" s="41"/>
    </row>
    <row r="241" spans="1:8" ht="33.75">
      <c r="A241" s="7" t="s">
        <v>7</v>
      </c>
      <c r="B241" s="7" t="s">
        <v>228</v>
      </c>
      <c r="C241" s="7" t="s">
        <v>411</v>
      </c>
      <c r="D241" s="7" t="s">
        <v>238</v>
      </c>
      <c r="E241" s="122" t="s">
        <v>239</v>
      </c>
      <c r="F241" s="81">
        <v>10000</v>
      </c>
      <c r="G241" s="103">
        <v>10000</v>
      </c>
      <c r="H241" s="41"/>
    </row>
    <row r="242" spans="1:8" ht="12.75">
      <c r="A242" s="7" t="s">
        <v>7</v>
      </c>
      <c r="B242" s="7" t="s">
        <v>228</v>
      </c>
      <c r="C242" s="7" t="s">
        <v>98</v>
      </c>
      <c r="D242" s="7"/>
      <c r="E242" s="122" t="s">
        <v>99</v>
      </c>
      <c r="F242" s="81">
        <f>F243</f>
        <v>3300</v>
      </c>
      <c r="G242" s="106"/>
      <c r="H242" s="41"/>
    </row>
    <row r="243" spans="1:8" ht="22.5">
      <c r="A243" s="7" t="s">
        <v>7</v>
      </c>
      <c r="B243" s="7" t="s">
        <v>228</v>
      </c>
      <c r="C243" s="7" t="s">
        <v>231</v>
      </c>
      <c r="D243" s="7"/>
      <c r="E243" s="122" t="s">
        <v>376</v>
      </c>
      <c r="F243" s="81">
        <f>F244</f>
        <v>3300</v>
      </c>
      <c r="G243" s="106"/>
      <c r="H243" s="41"/>
    </row>
    <row r="244" spans="1:8" ht="33.75">
      <c r="A244" s="7" t="s">
        <v>7</v>
      </c>
      <c r="B244" s="7" t="s">
        <v>228</v>
      </c>
      <c r="C244" s="7" t="s">
        <v>231</v>
      </c>
      <c r="D244" s="7" t="s">
        <v>238</v>
      </c>
      <c r="E244" s="122" t="s">
        <v>305</v>
      </c>
      <c r="F244" s="81">
        <f>1000+2300</f>
        <v>3300</v>
      </c>
      <c r="G244" s="103">
        <v>2300</v>
      </c>
      <c r="H244" s="41"/>
    </row>
    <row r="245" spans="1:8" s="23" customFormat="1" ht="12.75">
      <c r="A245" s="15" t="s">
        <v>7</v>
      </c>
      <c r="B245" s="90" t="s">
        <v>200</v>
      </c>
      <c r="C245" s="90"/>
      <c r="D245" s="90"/>
      <c r="E245" s="118" t="s">
        <v>201</v>
      </c>
      <c r="F245" s="83">
        <f>F246</f>
        <v>2489.483</v>
      </c>
      <c r="G245" s="105"/>
      <c r="H245" s="101"/>
    </row>
    <row r="246" spans="1:8" s="23" customFormat="1" ht="12.75">
      <c r="A246" s="15" t="s">
        <v>7</v>
      </c>
      <c r="B246" s="90" t="s">
        <v>259</v>
      </c>
      <c r="C246" s="15"/>
      <c r="D246" s="15"/>
      <c r="E246" s="118" t="s">
        <v>260</v>
      </c>
      <c r="F246" s="83">
        <f>F247+F249</f>
        <v>2489.483</v>
      </c>
      <c r="G246" s="105"/>
      <c r="H246" s="101"/>
    </row>
    <row r="247" spans="1:8" ht="33.75">
      <c r="A247" s="7" t="s">
        <v>7</v>
      </c>
      <c r="B247" s="91" t="s">
        <v>259</v>
      </c>
      <c r="C247" s="7" t="s">
        <v>195</v>
      </c>
      <c r="D247" s="7"/>
      <c r="E247" s="123" t="s">
        <v>385</v>
      </c>
      <c r="F247" s="81">
        <f>F248</f>
        <v>1400</v>
      </c>
      <c r="G247" s="106"/>
      <c r="H247" s="41"/>
    </row>
    <row r="248" spans="1:8" ht="22.5">
      <c r="A248" s="12" t="s">
        <v>7</v>
      </c>
      <c r="B248" s="91" t="s">
        <v>259</v>
      </c>
      <c r="C248" s="12" t="s">
        <v>195</v>
      </c>
      <c r="D248" s="12" t="s">
        <v>257</v>
      </c>
      <c r="E248" s="122" t="s">
        <v>258</v>
      </c>
      <c r="F248" s="82">
        <f>1300+100</f>
        <v>1400</v>
      </c>
      <c r="G248" s="103"/>
      <c r="H248" s="41"/>
    </row>
    <row r="249" spans="1:8" ht="12.75">
      <c r="A249" s="12" t="s">
        <v>7</v>
      </c>
      <c r="B249" s="91" t="s">
        <v>259</v>
      </c>
      <c r="C249" s="12" t="s">
        <v>408</v>
      </c>
      <c r="D249" s="12"/>
      <c r="E249" s="122" t="s">
        <v>192</v>
      </c>
      <c r="F249" s="21">
        <f>F250</f>
        <v>1089.483</v>
      </c>
      <c r="G249" s="104"/>
      <c r="H249" s="41"/>
    </row>
    <row r="250" spans="1:8" ht="22.5">
      <c r="A250" s="12" t="s">
        <v>7</v>
      </c>
      <c r="B250" s="91" t="s">
        <v>259</v>
      </c>
      <c r="C250" s="12" t="s">
        <v>408</v>
      </c>
      <c r="D250" s="12" t="s">
        <v>257</v>
      </c>
      <c r="E250" s="122" t="s">
        <v>258</v>
      </c>
      <c r="F250" s="21">
        <v>1089.483</v>
      </c>
      <c r="G250" s="103">
        <v>1089.483</v>
      </c>
      <c r="H250" s="41"/>
    </row>
    <row r="251" spans="1:8" s="23" customFormat="1" ht="27.75" customHeight="1">
      <c r="A251" s="15" t="s">
        <v>167</v>
      </c>
      <c r="B251" s="90"/>
      <c r="C251" s="15"/>
      <c r="D251" s="15"/>
      <c r="E251" s="125" t="s">
        <v>276</v>
      </c>
      <c r="F251" s="16">
        <f>F252+F287+F280</f>
        <v>6730.5</v>
      </c>
      <c r="G251" s="39"/>
      <c r="H251" s="101"/>
    </row>
    <row r="252" spans="1:8" s="23" customFormat="1" ht="15.75" customHeight="1">
      <c r="A252" s="15" t="s">
        <v>167</v>
      </c>
      <c r="B252" s="15" t="s">
        <v>8</v>
      </c>
      <c r="C252" s="15"/>
      <c r="D252" s="15"/>
      <c r="E252" s="119" t="s">
        <v>27</v>
      </c>
      <c r="F252" s="16">
        <f>F253</f>
        <v>5980.35</v>
      </c>
      <c r="G252" s="39"/>
      <c r="H252" s="101"/>
    </row>
    <row r="253" spans="1:8" s="23" customFormat="1" ht="16.5" customHeight="1">
      <c r="A253" s="15" t="s">
        <v>167</v>
      </c>
      <c r="B253" s="15" t="s">
        <v>197</v>
      </c>
      <c r="C253" s="15"/>
      <c r="D253" s="15"/>
      <c r="E253" s="118" t="s">
        <v>32</v>
      </c>
      <c r="F253" s="16">
        <f>F254+F267</f>
        <v>5980.35</v>
      </c>
      <c r="G253" s="39"/>
      <c r="H253" s="101"/>
    </row>
    <row r="254" spans="1:8" ht="35.25" customHeight="1">
      <c r="A254" s="7" t="s">
        <v>167</v>
      </c>
      <c r="B254" s="7" t="s">
        <v>197</v>
      </c>
      <c r="C254" s="7" t="s">
        <v>119</v>
      </c>
      <c r="D254" s="7"/>
      <c r="E254" s="122" t="s">
        <v>141</v>
      </c>
      <c r="F254" s="8">
        <f>F255</f>
        <v>2089.25</v>
      </c>
      <c r="G254" s="40"/>
      <c r="H254" s="41"/>
    </row>
    <row r="255" spans="1:8" ht="15.75" customHeight="1">
      <c r="A255" s="7" t="s">
        <v>167</v>
      </c>
      <c r="B255" s="7" t="s">
        <v>197</v>
      </c>
      <c r="C255" s="7" t="s">
        <v>123</v>
      </c>
      <c r="D255" s="7"/>
      <c r="E255" s="123" t="s">
        <v>29</v>
      </c>
      <c r="F255" s="8">
        <f>F256+F260+F264</f>
        <v>2089.25</v>
      </c>
      <c r="G255" s="40"/>
      <c r="H255" s="41"/>
    </row>
    <row r="256" spans="1:8" ht="35.25" customHeight="1">
      <c r="A256" s="7" t="s">
        <v>167</v>
      </c>
      <c r="B256" s="7" t="s">
        <v>197</v>
      </c>
      <c r="C256" s="7" t="s">
        <v>123</v>
      </c>
      <c r="D256" s="7" t="s">
        <v>333</v>
      </c>
      <c r="E256" s="123" t="s">
        <v>334</v>
      </c>
      <c r="F256" s="81">
        <f>F257</f>
        <v>1569.05</v>
      </c>
      <c r="G256" s="103"/>
      <c r="H256" s="41"/>
    </row>
    <row r="257" spans="1:8" ht="15.75" customHeight="1">
      <c r="A257" s="7" t="s">
        <v>167</v>
      </c>
      <c r="B257" s="7" t="s">
        <v>197</v>
      </c>
      <c r="C257" s="7" t="s">
        <v>123</v>
      </c>
      <c r="D257" s="7" t="s">
        <v>345</v>
      </c>
      <c r="E257" s="123" t="s">
        <v>346</v>
      </c>
      <c r="F257" s="81">
        <f>F258+F259</f>
        <v>1569.05</v>
      </c>
      <c r="G257" s="103"/>
      <c r="H257" s="41"/>
    </row>
    <row r="258" spans="1:8" ht="15.75" customHeight="1">
      <c r="A258" s="7" t="s">
        <v>167</v>
      </c>
      <c r="B258" s="7" t="s">
        <v>197</v>
      </c>
      <c r="C258" s="7" t="s">
        <v>123</v>
      </c>
      <c r="D258" s="7" t="s">
        <v>347</v>
      </c>
      <c r="E258" s="123" t="s">
        <v>338</v>
      </c>
      <c r="F258" s="81">
        <f>1781.1-262.6</f>
        <v>1518.5</v>
      </c>
      <c r="G258" s="103">
        <v>-262.6</v>
      </c>
      <c r="H258" s="41"/>
    </row>
    <row r="259" spans="1:8" ht="15.75" customHeight="1">
      <c r="A259" s="7" t="s">
        <v>167</v>
      </c>
      <c r="B259" s="7" t="s">
        <v>197</v>
      </c>
      <c r="C259" s="7" t="s">
        <v>123</v>
      </c>
      <c r="D259" s="7" t="s">
        <v>348</v>
      </c>
      <c r="E259" s="123" t="s">
        <v>349</v>
      </c>
      <c r="F259" s="81">
        <f>58.7+3.6-11.75</f>
        <v>50.550000000000004</v>
      </c>
      <c r="G259" s="103">
        <f>3.6-11.75</f>
        <v>-8.15</v>
      </c>
      <c r="H259" s="41"/>
    </row>
    <row r="260" spans="1:8" ht="15.75" customHeight="1">
      <c r="A260" s="7" t="s">
        <v>167</v>
      </c>
      <c r="B260" s="7" t="s">
        <v>197</v>
      </c>
      <c r="C260" s="7" t="s">
        <v>123</v>
      </c>
      <c r="D260" s="7" t="s">
        <v>340</v>
      </c>
      <c r="E260" s="123" t="s">
        <v>341</v>
      </c>
      <c r="F260" s="81">
        <f>F261</f>
        <v>519.1999999999999</v>
      </c>
      <c r="G260" s="103"/>
      <c r="H260" s="41"/>
    </row>
    <row r="261" spans="1:8" ht="15.75" customHeight="1">
      <c r="A261" s="7" t="s">
        <v>167</v>
      </c>
      <c r="B261" s="7" t="s">
        <v>197</v>
      </c>
      <c r="C261" s="7" t="s">
        <v>123</v>
      </c>
      <c r="D261" s="7" t="s">
        <v>339</v>
      </c>
      <c r="E261" s="123" t="s">
        <v>342</v>
      </c>
      <c r="F261" s="81">
        <f>F262+F263</f>
        <v>519.1999999999999</v>
      </c>
      <c r="G261" s="103"/>
      <c r="H261" s="41"/>
    </row>
    <row r="262" spans="1:8" ht="15.75" customHeight="1">
      <c r="A262" s="7" t="s">
        <v>167</v>
      </c>
      <c r="B262" s="7" t="s">
        <v>197</v>
      </c>
      <c r="C262" s="7" t="s">
        <v>123</v>
      </c>
      <c r="D262" s="7" t="s">
        <v>343</v>
      </c>
      <c r="E262" s="123" t="s">
        <v>344</v>
      </c>
      <c r="F262" s="81">
        <f>51.9+10+30+20</f>
        <v>111.9</v>
      </c>
      <c r="G262" s="103">
        <v>20</v>
      </c>
      <c r="H262" s="41"/>
    </row>
    <row r="263" spans="1:8" ht="15.75" customHeight="1">
      <c r="A263" s="7" t="s">
        <v>167</v>
      </c>
      <c r="B263" s="7" t="s">
        <v>197</v>
      </c>
      <c r="C263" s="7" t="s">
        <v>123</v>
      </c>
      <c r="D263" s="7" t="s">
        <v>247</v>
      </c>
      <c r="E263" s="123" t="s">
        <v>248</v>
      </c>
      <c r="F263" s="81">
        <f>470.9+50-50-10-30-23.6</f>
        <v>407.29999999999995</v>
      </c>
      <c r="G263" s="103">
        <v>-23.6</v>
      </c>
      <c r="H263" s="41"/>
    </row>
    <row r="264" spans="1:8" ht="15.75" customHeight="1">
      <c r="A264" s="7" t="s">
        <v>167</v>
      </c>
      <c r="B264" s="7" t="s">
        <v>197</v>
      </c>
      <c r="C264" s="7" t="s">
        <v>123</v>
      </c>
      <c r="D264" s="7" t="s">
        <v>354</v>
      </c>
      <c r="E264" s="122" t="s">
        <v>355</v>
      </c>
      <c r="F264" s="81">
        <f>F265</f>
        <v>1</v>
      </c>
      <c r="G264" s="103"/>
      <c r="H264" s="41"/>
    </row>
    <row r="265" spans="1:8" ht="15.75" customHeight="1">
      <c r="A265" s="7" t="s">
        <v>167</v>
      </c>
      <c r="B265" s="7" t="s">
        <v>197</v>
      </c>
      <c r="C265" s="7" t="s">
        <v>123</v>
      </c>
      <c r="D265" s="7" t="s">
        <v>356</v>
      </c>
      <c r="E265" s="122" t="s">
        <v>357</v>
      </c>
      <c r="F265" s="81">
        <f>F266</f>
        <v>1</v>
      </c>
      <c r="G265" s="103"/>
      <c r="H265" s="41"/>
    </row>
    <row r="266" spans="1:8" ht="15.75" customHeight="1">
      <c r="A266" s="7" t="s">
        <v>167</v>
      </c>
      <c r="B266" s="7" t="s">
        <v>197</v>
      </c>
      <c r="C266" s="7" t="s">
        <v>123</v>
      </c>
      <c r="D266" s="7" t="s">
        <v>268</v>
      </c>
      <c r="E266" s="122" t="s">
        <v>269</v>
      </c>
      <c r="F266" s="81">
        <v>1</v>
      </c>
      <c r="G266" s="103"/>
      <c r="H266" s="41"/>
    </row>
    <row r="267" spans="1:8" ht="26.25" customHeight="1">
      <c r="A267" s="7" t="s">
        <v>167</v>
      </c>
      <c r="B267" s="7" t="s">
        <v>197</v>
      </c>
      <c r="C267" s="7" t="s">
        <v>398</v>
      </c>
      <c r="D267" s="7"/>
      <c r="E267" s="122" t="s">
        <v>403</v>
      </c>
      <c r="F267" s="81">
        <f>F268+F272+F276</f>
        <v>3891.1000000000004</v>
      </c>
      <c r="G267" s="103"/>
      <c r="H267" s="41"/>
    </row>
    <row r="268" spans="1:8" ht="23.25" customHeight="1">
      <c r="A268" s="7" t="s">
        <v>167</v>
      </c>
      <c r="B268" s="7" t="s">
        <v>197</v>
      </c>
      <c r="C268" s="7" t="s">
        <v>398</v>
      </c>
      <c r="D268" s="7" t="s">
        <v>333</v>
      </c>
      <c r="E268" s="123" t="s">
        <v>334</v>
      </c>
      <c r="F268" s="81">
        <f>F269</f>
        <v>2073.3</v>
      </c>
      <c r="G268" s="103"/>
      <c r="H268" s="41"/>
    </row>
    <row r="269" spans="1:8" ht="15.75" customHeight="1">
      <c r="A269" s="7" t="s">
        <v>167</v>
      </c>
      <c r="B269" s="7" t="s">
        <v>197</v>
      </c>
      <c r="C269" s="7" t="s">
        <v>398</v>
      </c>
      <c r="D269" s="7" t="s">
        <v>335</v>
      </c>
      <c r="E269" s="123" t="s">
        <v>336</v>
      </c>
      <c r="F269" s="81">
        <f>F270+F271</f>
        <v>2073.3</v>
      </c>
      <c r="G269" s="103"/>
      <c r="H269" s="41"/>
    </row>
    <row r="270" spans="1:8" ht="15.75" customHeight="1">
      <c r="A270" s="7" t="s">
        <v>167</v>
      </c>
      <c r="B270" s="7" t="s">
        <v>197</v>
      </c>
      <c r="C270" s="7" t="s">
        <v>398</v>
      </c>
      <c r="D270" s="7" t="s">
        <v>337</v>
      </c>
      <c r="E270" s="123" t="s">
        <v>338</v>
      </c>
      <c r="F270" s="81">
        <f>1245.5+825.8</f>
        <v>2071.3</v>
      </c>
      <c r="G270" s="103">
        <v>825.8</v>
      </c>
      <c r="H270" s="41"/>
    </row>
    <row r="271" spans="1:8" ht="15.75" customHeight="1">
      <c r="A271" s="7" t="s">
        <v>167</v>
      </c>
      <c r="B271" s="7" t="s">
        <v>197</v>
      </c>
      <c r="C271" s="7" t="s">
        <v>398</v>
      </c>
      <c r="D271" s="7" t="s">
        <v>406</v>
      </c>
      <c r="E271" s="123" t="s">
        <v>349</v>
      </c>
      <c r="F271" s="81">
        <f>2</f>
        <v>2</v>
      </c>
      <c r="G271" s="103">
        <v>2</v>
      </c>
      <c r="H271" s="41"/>
    </row>
    <row r="272" spans="1:8" ht="15.75" customHeight="1">
      <c r="A272" s="7" t="s">
        <v>167</v>
      </c>
      <c r="B272" s="7" t="s">
        <v>197</v>
      </c>
      <c r="C272" s="7" t="s">
        <v>398</v>
      </c>
      <c r="D272" s="7" t="s">
        <v>340</v>
      </c>
      <c r="E272" s="123" t="s">
        <v>341</v>
      </c>
      <c r="F272" s="81">
        <f>F273</f>
        <v>1781.8</v>
      </c>
      <c r="G272" s="103"/>
      <c r="H272" s="41"/>
    </row>
    <row r="273" spans="1:8" ht="15.75" customHeight="1">
      <c r="A273" s="7" t="s">
        <v>167</v>
      </c>
      <c r="B273" s="7" t="s">
        <v>197</v>
      </c>
      <c r="C273" s="7" t="s">
        <v>398</v>
      </c>
      <c r="D273" s="7" t="s">
        <v>339</v>
      </c>
      <c r="E273" s="123" t="s">
        <v>342</v>
      </c>
      <c r="F273" s="81">
        <f>F274+F275</f>
        <v>1781.8</v>
      </c>
      <c r="G273" s="103"/>
      <c r="H273" s="41"/>
    </row>
    <row r="274" spans="1:8" ht="15.75" customHeight="1">
      <c r="A274" s="7" t="s">
        <v>167</v>
      </c>
      <c r="B274" s="7" t="s">
        <v>197</v>
      </c>
      <c r="C274" s="7" t="s">
        <v>398</v>
      </c>
      <c r="D274" s="7" t="s">
        <v>343</v>
      </c>
      <c r="E274" s="123" t="s">
        <v>344</v>
      </c>
      <c r="F274" s="81">
        <f>68.6+5.2+7</f>
        <v>80.8</v>
      </c>
      <c r="G274" s="103">
        <f>5.2+7</f>
        <v>12.2</v>
      </c>
      <c r="H274" s="41"/>
    </row>
    <row r="275" spans="1:8" ht="15.75" customHeight="1">
      <c r="A275" s="7" t="s">
        <v>167</v>
      </c>
      <c r="B275" s="7" t="s">
        <v>197</v>
      </c>
      <c r="C275" s="7" t="s">
        <v>398</v>
      </c>
      <c r="D275" s="7" t="s">
        <v>247</v>
      </c>
      <c r="E275" s="122" t="s">
        <v>248</v>
      </c>
      <c r="F275" s="81">
        <f>1677.2-42.2+74-7-1</f>
        <v>1701</v>
      </c>
      <c r="G275" s="103">
        <f>-42.2+74-7-1</f>
        <v>23.799999999999997</v>
      </c>
      <c r="H275" s="41"/>
    </row>
    <row r="276" spans="1:8" ht="15.75" customHeight="1">
      <c r="A276" s="7" t="s">
        <v>167</v>
      </c>
      <c r="B276" s="7" t="s">
        <v>197</v>
      </c>
      <c r="C276" s="7" t="s">
        <v>398</v>
      </c>
      <c r="D276" s="7" t="s">
        <v>354</v>
      </c>
      <c r="E276" s="122" t="s">
        <v>355</v>
      </c>
      <c r="F276" s="81">
        <f>F277</f>
        <v>36</v>
      </c>
      <c r="G276" s="103"/>
      <c r="H276" s="41"/>
    </row>
    <row r="277" spans="1:8" ht="15.75" customHeight="1">
      <c r="A277" s="7" t="s">
        <v>167</v>
      </c>
      <c r="B277" s="7" t="s">
        <v>197</v>
      </c>
      <c r="C277" s="7" t="s">
        <v>398</v>
      </c>
      <c r="D277" s="7" t="s">
        <v>356</v>
      </c>
      <c r="E277" s="122" t="s">
        <v>357</v>
      </c>
      <c r="F277" s="81">
        <f>F278+F279</f>
        <v>36</v>
      </c>
      <c r="G277" s="103"/>
      <c r="H277" s="41"/>
    </row>
    <row r="278" spans="1:8" ht="15.75" customHeight="1">
      <c r="A278" s="7" t="s">
        <v>167</v>
      </c>
      <c r="B278" s="7" t="s">
        <v>197</v>
      </c>
      <c r="C278" s="7" t="s">
        <v>398</v>
      </c>
      <c r="D278" s="7" t="s">
        <v>266</v>
      </c>
      <c r="E278" s="123" t="s">
        <v>267</v>
      </c>
      <c r="F278" s="81">
        <v>35</v>
      </c>
      <c r="G278" s="103">
        <v>35</v>
      </c>
      <c r="H278" s="41"/>
    </row>
    <row r="279" spans="1:8" ht="15.75" customHeight="1">
      <c r="A279" s="7" t="s">
        <v>167</v>
      </c>
      <c r="B279" s="7" t="s">
        <v>197</v>
      </c>
      <c r="C279" s="7" t="s">
        <v>398</v>
      </c>
      <c r="D279" s="7" t="s">
        <v>268</v>
      </c>
      <c r="E279" s="122" t="s">
        <v>269</v>
      </c>
      <c r="F279" s="81">
        <v>1</v>
      </c>
      <c r="G279" s="103">
        <v>1</v>
      </c>
      <c r="H279" s="41"/>
    </row>
    <row r="280" spans="1:8" ht="21.75" customHeight="1">
      <c r="A280" s="7" t="s">
        <v>167</v>
      </c>
      <c r="B280" s="12" t="s">
        <v>19</v>
      </c>
      <c r="C280" s="12" t="s">
        <v>398</v>
      </c>
      <c r="D280" s="7"/>
      <c r="E280" s="122" t="s">
        <v>403</v>
      </c>
      <c r="F280" s="81">
        <f>F281+F284</f>
        <v>650.15</v>
      </c>
      <c r="G280" s="103"/>
      <c r="H280" s="41"/>
    </row>
    <row r="281" spans="1:8" ht="23.25" customHeight="1">
      <c r="A281" s="7" t="s">
        <v>167</v>
      </c>
      <c r="B281" s="12" t="s">
        <v>19</v>
      </c>
      <c r="C281" s="12" t="s">
        <v>398</v>
      </c>
      <c r="D281" s="7" t="s">
        <v>333</v>
      </c>
      <c r="E281" s="123" t="s">
        <v>334</v>
      </c>
      <c r="F281" s="81">
        <f>F282</f>
        <v>584.05</v>
      </c>
      <c r="G281" s="103"/>
      <c r="H281" s="41"/>
    </row>
    <row r="282" spans="1:8" ht="15.75" customHeight="1">
      <c r="A282" s="7" t="s">
        <v>167</v>
      </c>
      <c r="B282" s="12" t="s">
        <v>19</v>
      </c>
      <c r="C282" s="12" t="s">
        <v>398</v>
      </c>
      <c r="D282" s="7" t="s">
        <v>335</v>
      </c>
      <c r="E282" s="123" t="s">
        <v>336</v>
      </c>
      <c r="F282" s="81">
        <f>F283</f>
        <v>584.05</v>
      </c>
      <c r="G282" s="103"/>
      <c r="H282" s="41"/>
    </row>
    <row r="283" spans="1:8" ht="15.75" customHeight="1">
      <c r="A283" s="7" t="s">
        <v>167</v>
      </c>
      <c r="B283" s="12" t="s">
        <v>19</v>
      </c>
      <c r="C283" s="12" t="s">
        <v>398</v>
      </c>
      <c r="D283" s="7" t="s">
        <v>337</v>
      </c>
      <c r="E283" s="123" t="s">
        <v>338</v>
      </c>
      <c r="F283" s="81">
        <f>403.4+180.65</f>
        <v>584.05</v>
      </c>
      <c r="G283" s="103">
        <v>180.65</v>
      </c>
      <c r="H283" s="41"/>
    </row>
    <row r="284" spans="1:8" ht="22.5" customHeight="1">
      <c r="A284" s="7" t="s">
        <v>167</v>
      </c>
      <c r="B284" s="12" t="s">
        <v>19</v>
      </c>
      <c r="C284" s="12" t="s">
        <v>398</v>
      </c>
      <c r="D284" s="7" t="s">
        <v>340</v>
      </c>
      <c r="E284" s="123" t="s">
        <v>341</v>
      </c>
      <c r="F284" s="81">
        <f>F285</f>
        <v>66.1</v>
      </c>
      <c r="G284" s="103"/>
      <c r="H284" s="41"/>
    </row>
    <row r="285" spans="1:8" ht="26.25" customHeight="1">
      <c r="A285" s="7" t="s">
        <v>167</v>
      </c>
      <c r="B285" s="12" t="s">
        <v>19</v>
      </c>
      <c r="C285" s="12" t="s">
        <v>398</v>
      </c>
      <c r="D285" s="7" t="s">
        <v>339</v>
      </c>
      <c r="E285" s="123" t="s">
        <v>342</v>
      </c>
      <c r="F285" s="81">
        <f>F286</f>
        <v>66.1</v>
      </c>
      <c r="G285" s="103"/>
      <c r="H285" s="41"/>
    </row>
    <row r="286" spans="1:8" ht="23.25" customHeight="1">
      <c r="A286" s="7" t="s">
        <v>167</v>
      </c>
      <c r="B286" s="12" t="s">
        <v>19</v>
      </c>
      <c r="C286" s="12" t="s">
        <v>398</v>
      </c>
      <c r="D286" s="7" t="s">
        <v>343</v>
      </c>
      <c r="E286" s="122" t="s">
        <v>248</v>
      </c>
      <c r="F286" s="81">
        <v>66.1</v>
      </c>
      <c r="G286" s="103"/>
      <c r="H286" s="41"/>
    </row>
    <row r="287" spans="1:8" ht="15.75" customHeight="1">
      <c r="A287" s="15" t="s">
        <v>167</v>
      </c>
      <c r="B287" s="15" t="s">
        <v>22</v>
      </c>
      <c r="C287" s="15"/>
      <c r="D287" s="15"/>
      <c r="E287" s="117" t="s">
        <v>112</v>
      </c>
      <c r="F287" s="83">
        <f>F288</f>
        <v>100</v>
      </c>
      <c r="G287" s="103"/>
      <c r="H287" s="41"/>
    </row>
    <row r="288" spans="1:8" ht="15.75" customHeight="1">
      <c r="A288" s="15" t="s">
        <v>167</v>
      </c>
      <c r="B288" s="15" t="s">
        <v>135</v>
      </c>
      <c r="C288" s="15"/>
      <c r="D288" s="15"/>
      <c r="E288" s="117" t="s">
        <v>44</v>
      </c>
      <c r="F288" s="83">
        <f>F289</f>
        <v>100</v>
      </c>
      <c r="G288" s="103"/>
      <c r="H288" s="41"/>
    </row>
    <row r="289" spans="1:8" ht="15.75" customHeight="1">
      <c r="A289" s="7" t="s">
        <v>167</v>
      </c>
      <c r="B289" s="7" t="s">
        <v>135</v>
      </c>
      <c r="C289" s="7" t="s">
        <v>98</v>
      </c>
      <c r="D289" s="7"/>
      <c r="E289" s="121" t="s">
        <v>99</v>
      </c>
      <c r="F289" s="81">
        <f>F290</f>
        <v>100</v>
      </c>
      <c r="G289" s="103"/>
      <c r="H289" s="41"/>
    </row>
    <row r="290" spans="1:8" ht="25.5" customHeight="1">
      <c r="A290" s="7" t="s">
        <v>167</v>
      </c>
      <c r="B290" s="7" t="s">
        <v>135</v>
      </c>
      <c r="C290" s="7" t="s">
        <v>308</v>
      </c>
      <c r="D290" s="7"/>
      <c r="E290" s="123" t="s">
        <v>309</v>
      </c>
      <c r="F290" s="81">
        <f>F291</f>
        <v>100</v>
      </c>
      <c r="G290" s="103"/>
      <c r="H290" s="41"/>
    </row>
    <row r="291" spans="1:8" ht="28.5" customHeight="1">
      <c r="A291" s="7" t="s">
        <v>167</v>
      </c>
      <c r="B291" s="7" t="s">
        <v>135</v>
      </c>
      <c r="C291" s="7" t="s">
        <v>308</v>
      </c>
      <c r="D291" s="7" t="s">
        <v>247</v>
      </c>
      <c r="E291" s="123" t="s">
        <v>248</v>
      </c>
      <c r="F291" s="81">
        <v>100</v>
      </c>
      <c r="G291" s="103"/>
      <c r="H291" s="41"/>
    </row>
    <row r="292" spans="1:8" s="23" customFormat="1" ht="23.25" customHeight="1">
      <c r="A292" s="15" t="s">
        <v>287</v>
      </c>
      <c r="B292" s="15"/>
      <c r="C292" s="15"/>
      <c r="D292" s="15"/>
      <c r="E292" s="117" t="s">
        <v>288</v>
      </c>
      <c r="F292" s="83">
        <f>F293</f>
        <v>539</v>
      </c>
      <c r="G292" s="107"/>
      <c r="H292" s="101"/>
    </row>
    <row r="293" spans="1:8" s="23" customFormat="1" ht="15.75" customHeight="1">
      <c r="A293" s="15" t="s">
        <v>287</v>
      </c>
      <c r="B293" s="15" t="s">
        <v>8</v>
      </c>
      <c r="C293" s="15"/>
      <c r="D293" s="15"/>
      <c r="E293" s="119" t="s">
        <v>27</v>
      </c>
      <c r="F293" s="83">
        <f>F294</f>
        <v>539</v>
      </c>
      <c r="G293" s="107"/>
      <c r="H293" s="101"/>
    </row>
    <row r="294" spans="1:8" s="23" customFormat="1" ht="24" customHeight="1">
      <c r="A294" s="15" t="s">
        <v>287</v>
      </c>
      <c r="B294" s="15" t="s">
        <v>92</v>
      </c>
      <c r="C294" s="15"/>
      <c r="D294" s="15"/>
      <c r="E294" s="118" t="s">
        <v>196</v>
      </c>
      <c r="F294" s="83">
        <f>F295</f>
        <v>539</v>
      </c>
      <c r="G294" s="107"/>
      <c r="H294" s="101"/>
    </row>
    <row r="295" spans="1:8" ht="21" customHeight="1">
      <c r="A295" s="7" t="s">
        <v>287</v>
      </c>
      <c r="B295" s="7" t="s">
        <v>92</v>
      </c>
      <c r="C295" s="7" t="s">
        <v>119</v>
      </c>
      <c r="D295" s="7"/>
      <c r="E295" s="122" t="s">
        <v>141</v>
      </c>
      <c r="F295" s="81">
        <f>F301+F296</f>
        <v>539</v>
      </c>
      <c r="G295" s="103"/>
      <c r="H295" s="41"/>
    </row>
    <row r="296" spans="1:8" ht="21" customHeight="1">
      <c r="A296" s="7" t="s">
        <v>287</v>
      </c>
      <c r="B296" s="7" t="s">
        <v>92</v>
      </c>
      <c r="C296" s="7" t="s">
        <v>404</v>
      </c>
      <c r="D296" s="7"/>
      <c r="E296" s="122" t="s">
        <v>405</v>
      </c>
      <c r="F296" s="81">
        <f>F297</f>
        <v>487</v>
      </c>
      <c r="G296" s="103"/>
      <c r="H296" s="41"/>
    </row>
    <row r="297" spans="1:8" ht="21" customHeight="1">
      <c r="A297" s="7" t="s">
        <v>287</v>
      </c>
      <c r="B297" s="7" t="s">
        <v>92</v>
      </c>
      <c r="C297" s="7" t="s">
        <v>404</v>
      </c>
      <c r="D297" s="7" t="s">
        <v>333</v>
      </c>
      <c r="E297" s="123" t="s">
        <v>334</v>
      </c>
      <c r="F297" s="81">
        <f>F298</f>
        <v>487</v>
      </c>
      <c r="G297" s="103"/>
      <c r="H297" s="41"/>
    </row>
    <row r="298" spans="1:8" ht="21" customHeight="1">
      <c r="A298" s="7" t="s">
        <v>287</v>
      </c>
      <c r="B298" s="7" t="s">
        <v>92</v>
      </c>
      <c r="C298" s="7" t="s">
        <v>404</v>
      </c>
      <c r="D298" s="7" t="s">
        <v>345</v>
      </c>
      <c r="E298" s="123" t="s">
        <v>346</v>
      </c>
      <c r="F298" s="81">
        <f>F299+F300</f>
        <v>487</v>
      </c>
      <c r="G298" s="103"/>
      <c r="H298" s="41"/>
    </row>
    <row r="299" spans="1:8" ht="21" customHeight="1">
      <c r="A299" s="7" t="s">
        <v>287</v>
      </c>
      <c r="B299" s="7" t="s">
        <v>92</v>
      </c>
      <c r="C299" s="7" t="s">
        <v>404</v>
      </c>
      <c r="D299" s="7" t="s">
        <v>347</v>
      </c>
      <c r="E299" s="123" t="s">
        <v>338</v>
      </c>
      <c r="F299" s="81">
        <v>464</v>
      </c>
      <c r="G299" s="103"/>
      <c r="H299" s="41"/>
    </row>
    <row r="300" spans="1:8" ht="21" customHeight="1">
      <c r="A300" s="7" t="s">
        <v>287</v>
      </c>
      <c r="B300" s="7" t="s">
        <v>92</v>
      </c>
      <c r="C300" s="7" t="s">
        <v>404</v>
      </c>
      <c r="D300" s="7" t="s">
        <v>348</v>
      </c>
      <c r="E300" s="123" t="s">
        <v>349</v>
      </c>
      <c r="F300" s="81">
        <v>23</v>
      </c>
      <c r="G300" s="103"/>
      <c r="H300" s="41"/>
    </row>
    <row r="301" spans="1:8" ht="15.75" customHeight="1">
      <c r="A301" s="7" t="s">
        <v>287</v>
      </c>
      <c r="B301" s="7" t="s">
        <v>92</v>
      </c>
      <c r="C301" s="7" t="s">
        <v>123</v>
      </c>
      <c r="D301" s="7"/>
      <c r="E301" s="120" t="s">
        <v>29</v>
      </c>
      <c r="F301" s="81">
        <f>F302+F306</f>
        <v>52</v>
      </c>
      <c r="G301" s="103"/>
      <c r="H301" s="41"/>
    </row>
    <row r="302" spans="1:8" ht="37.5" customHeight="1">
      <c r="A302" s="7" t="s">
        <v>287</v>
      </c>
      <c r="B302" s="7" t="s">
        <v>92</v>
      </c>
      <c r="C302" s="7" t="s">
        <v>123</v>
      </c>
      <c r="D302" s="7" t="s">
        <v>333</v>
      </c>
      <c r="E302" s="123" t="s">
        <v>334</v>
      </c>
      <c r="F302" s="81">
        <f>F303</f>
        <v>0</v>
      </c>
      <c r="G302" s="103"/>
      <c r="H302" s="41"/>
    </row>
    <row r="303" spans="1:8" ht="27.75" customHeight="1">
      <c r="A303" s="7" t="s">
        <v>287</v>
      </c>
      <c r="B303" s="7" t="s">
        <v>92</v>
      </c>
      <c r="C303" s="7" t="s">
        <v>123</v>
      </c>
      <c r="D303" s="7" t="s">
        <v>345</v>
      </c>
      <c r="E303" s="123" t="s">
        <v>346</v>
      </c>
      <c r="F303" s="81">
        <f>F304+F305</f>
        <v>0</v>
      </c>
      <c r="G303" s="103"/>
      <c r="H303" s="41"/>
    </row>
    <row r="304" spans="1:8" ht="15.75" customHeight="1">
      <c r="A304" s="7" t="s">
        <v>287</v>
      </c>
      <c r="B304" s="7" t="s">
        <v>92</v>
      </c>
      <c r="C304" s="7" t="s">
        <v>123</v>
      </c>
      <c r="D304" s="7" t="s">
        <v>347</v>
      </c>
      <c r="E304" s="123" t="s">
        <v>338</v>
      </c>
      <c r="F304" s="81">
        <f>464-464</f>
        <v>0</v>
      </c>
      <c r="G304" s="103"/>
      <c r="H304" s="41"/>
    </row>
    <row r="305" spans="1:8" ht="15.75" customHeight="1">
      <c r="A305" s="7" t="s">
        <v>287</v>
      </c>
      <c r="B305" s="7" t="s">
        <v>92</v>
      </c>
      <c r="C305" s="7" t="s">
        <v>123</v>
      </c>
      <c r="D305" s="7" t="s">
        <v>348</v>
      </c>
      <c r="E305" s="123" t="s">
        <v>349</v>
      </c>
      <c r="F305" s="81">
        <f>23-23</f>
        <v>0</v>
      </c>
      <c r="G305" s="103"/>
      <c r="H305" s="41"/>
    </row>
    <row r="306" spans="1:8" ht="15.75" customHeight="1">
      <c r="A306" s="7" t="s">
        <v>287</v>
      </c>
      <c r="B306" s="7" t="s">
        <v>92</v>
      </c>
      <c r="C306" s="7" t="s">
        <v>123</v>
      </c>
      <c r="D306" s="7" t="s">
        <v>340</v>
      </c>
      <c r="E306" s="123" t="s">
        <v>341</v>
      </c>
      <c r="F306" s="81">
        <f>F307</f>
        <v>52</v>
      </c>
      <c r="G306" s="103"/>
      <c r="H306" s="41"/>
    </row>
    <row r="307" spans="1:8" ht="15.75" customHeight="1">
      <c r="A307" s="7" t="s">
        <v>287</v>
      </c>
      <c r="B307" s="7" t="s">
        <v>92</v>
      </c>
      <c r="C307" s="7" t="s">
        <v>123</v>
      </c>
      <c r="D307" s="7" t="s">
        <v>339</v>
      </c>
      <c r="E307" s="123" t="s">
        <v>342</v>
      </c>
      <c r="F307" s="81">
        <f>F308+F309</f>
        <v>52</v>
      </c>
      <c r="G307" s="103"/>
      <c r="H307" s="41"/>
    </row>
    <row r="308" spans="1:8" ht="32.25" customHeight="1">
      <c r="A308" s="7" t="s">
        <v>287</v>
      </c>
      <c r="B308" s="7" t="s">
        <v>92</v>
      </c>
      <c r="C308" s="7" t="s">
        <v>123</v>
      </c>
      <c r="D308" s="7" t="s">
        <v>343</v>
      </c>
      <c r="E308" s="123" t="s">
        <v>344</v>
      </c>
      <c r="F308" s="81">
        <f>0+1.5</f>
        <v>1.5</v>
      </c>
      <c r="G308" s="103"/>
      <c r="H308" s="41"/>
    </row>
    <row r="309" spans="1:8" ht="15.75" customHeight="1">
      <c r="A309" s="7" t="s">
        <v>287</v>
      </c>
      <c r="B309" s="7" t="s">
        <v>92</v>
      </c>
      <c r="C309" s="7" t="s">
        <v>123</v>
      </c>
      <c r="D309" s="7" t="s">
        <v>247</v>
      </c>
      <c r="E309" s="123" t="s">
        <v>248</v>
      </c>
      <c r="F309" s="81">
        <f>22+30-1.5</f>
        <v>50.5</v>
      </c>
      <c r="G309" s="103"/>
      <c r="H309" s="41"/>
    </row>
    <row r="310" spans="1:8" ht="12.75">
      <c r="A310" s="15" t="s">
        <v>69</v>
      </c>
      <c r="B310" s="7"/>
      <c r="C310" s="7"/>
      <c r="D310" s="7"/>
      <c r="E310" s="117" t="s">
        <v>277</v>
      </c>
      <c r="F310" s="83">
        <f>F311+F320+F327</f>
        <v>597</v>
      </c>
      <c r="G310" s="105"/>
      <c r="H310" s="41"/>
    </row>
    <row r="311" spans="1:8" s="23" customFormat="1" ht="12.75">
      <c r="A311" s="15" t="s">
        <v>69</v>
      </c>
      <c r="B311" s="15" t="s">
        <v>8</v>
      </c>
      <c r="C311" s="15"/>
      <c r="D311" s="15"/>
      <c r="E311" s="118" t="s">
        <v>27</v>
      </c>
      <c r="F311" s="83">
        <f>F312</f>
        <v>300</v>
      </c>
      <c r="G311" s="105"/>
      <c r="H311" s="101"/>
    </row>
    <row r="312" spans="1:8" s="23" customFormat="1" ht="12.75">
      <c r="A312" s="15" t="s">
        <v>69</v>
      </c>
      <c r="B312" s="15" t="s">
        <v>197</v>
      </c>
      <c r="C312" s="15"/>
      <c r="D312" s="15"/>
      <c r="E312" s="117" t="s">
        <v>32</v>
      </c>
      <c r="F312" s="83">
        <f>F313</f>
        <v>300</v>
      </c>
      <c r="G312" s="105"/>
      <c r="H312" s="101"/>
    </row>
    <row r="313" spans="1:8" ht="22.5">
      <c r="A313" s="7" t="s">
        <v>69</v>
      </c>
      <c r="B313" s="7" t="s">
        <v>197</v>
      </c>
      <c r="C313" s="7" t="s">
        <v>70</v>
      </c>
      <c r="D313" s="7"/>
      <c r="E313" s="123" t="s">
        <v>71</v>
      </c>
      <c r="F313" s="81">
        <f>F314+F316</f>
        <v>300</v>
      </c>
      <c r="G313" s="106"/>
      <c r="H313" s="41"/>
    </row>
    <row r="314" spans="1:8" s="11" customFormat="1" ht="23.25" customHeight="1">
      <c r="A314" s="10" t="s">
        <v>69</v>
      </c>
      <c r="B314" s="7" t="s">
        <v>197</v>
      </c>
      <c r="C314" s="10" t="s">
        <v>193</v>
      </c>
      <c r="D314" s="10"/>
      <c r="E314" s="123" t="s">
        <v>194</v>
      </c>
      <c r="F314" s="76">
        <f>F315</f>
        <v>10</v>
      </c>
      <c r="G314" s="111"/>
      <c r="H314" s="112"/>
    </row>
    <row r="315" spans="1:8" s="11" customFormat="1" ht="23.25" customHeight="1">
      <c r="A315" s="10" t="s">
        <v>69</v>
      </c>
      <c r="B315" s="7" t="s">
        <v>197</v>
      </c>
      <c r="C315" s="10" t="s">
        <v>193</v>
      </c>
      <c r="D315" s="10" t="s">
        <v>247</v>
      </c>
      <c r="E315" s="122" t="s">
        <v>248</v>
      </c>
      <c r="F315" s="76">
        <f>530-520</f>
        <v>10</v>
      </c>
      <c r="G315" s="103">
        <v>-520</v>
      </c>
      <c r="H315" s="112"/>
    </row>
    <row r="316" spans="1:8" s="11" customFormat="1" ht="23.25" customHeight="1">
      <c r="A316" s="10" t="s">
        <v>69</v>
      </c>
      <c r="B316" s="7" t="s">
        <v>197</v>
      </c>
      <c r="C316" s="10" t="s">
        <v>145</v>
      </c>
      <c r="D316" s="10"/>
      <c r="E316" s="123" t="s">
        <v>72</v>
      </c>
      <c r="F316" s="76">
        <f>F319</f>
        <v>290</v>
      </c>
      <c r="G316" s="111"/>
      <c r="H316" s="112"/>
    </row>
    <row r="317" spans="1:8" s="11" customFormat="1" ht="23.25" customHeight="1">
      <c r="A317" s="10" t="s">
        <v>69</v>
      </c>
      <c r="B317" s="7" t="s">
        <v>197</v>
      </c>
      <c r="C317" s="10" t="s">
        <v>145</v>
      </c>
      <c r="D317" s="10" t="s">
        <v>340</v>
      </c>
      <c r="E317" s="123" t="s">
        <v>341</v>
      </c>
      <c r="F317" s="76">
        <f>F318</f>
        <v>290</v>
      </c>
      <c r="G317" s="111"/>
      <c r="H317" s="112"/>
    </row>
    <row r="318" spans="1:8" s="11" customFormat="1" ht="23.25" customHeight="1">
      <c r="A318" s="10" t="s">
        <v>69</v>
      </c>
      <c r="B318" s="7" t="s">
        <v>197</v>
      </c>
      <c r="C318" s="10" t="s">
        <v>145</v>
      </c>
      <c r="D318" s="10" t="s">
        <v>339</v>
      </c>
      <c r="E318" s="123" t="s">
        <v>342</v>
      </c>
      <c r="F318" s="76">
        <f>F319</f>
        <v>290</v>
      </c>
      <c r="G318" s="111"/>
      <c r="H318" s="112"/>
    </row>
    <row r="319" spans="1:8" ht="23.25" customHeight="1">
      <c r="A319" s="7" t="s">
        <v>69</v>
      </c>
      <c r="B319" s="7" t="s">
        <v>197</v>
      </c>
      <c r="C319" s="7" t="s">
        <v>145</v>
      </c>
      <c r="D319" s="7" t="s">
        <v>247</v>
      </c>
      <c r="E319" s="122" t="s">
        <v>248</v>
      </c>
      <c r="F319" s="82">
        <v>290</v>
      </c>
      <c r="G319" s="103"/>
      <c r="H319" s="41"/>
    </row>
    <row r="320" spans="1:8" ht="12.75">
      <c r="A320" s="15" t="s">
        <v>69</v>
      </c>
      <c r="B320" s="15" t="s">
        <v>22</v>
      </c>
      <c r="C320" s="7"/>
      <c r="D320" s="7"/>
      <c r="E320" s="118" t="s">
        <v>112</v>
      </c>
      <c r="F320" s="83">
        <f aca="true" t="shared" si="0" ref="F320:F325">F321</f>
        <v>297</v>
      </c>
      <c r="G320" s="105"/>
      <c r="H320" s="41"/>
    </row>
    <row r="321" spans="1:8" s="23" customFormat="1" ht="12.75">
      <c r="A321" s="15" t="s">
        <v>69</v>
      </c>
      <c r="B321" s="15" t="s">
        <v>135</v>
      </c>
      <c r="C321" s="15"/>
      <c r="D321" s="15"/>
      <c r="E321" s="118" t="s">
        <v>44</v>
      </c>
      <c r="F321" s="83">
        <f t="shared" si="0"/>
        <v>297</v>
      </c>
      <c r="G321" s="105"/>
      <c r="H321" s="101"/>
    </row>
    <row r="322" spans="1:8" ht="17.25" customHeight="1">
      <c r="A322" s="7" t="s">
        <v>69</v>
      </c>
      <c r="B322" s="7" t="s">
        <v>135</v>
      </c>
      <c r="C322" s="7" t="s">
        <v>393</v>
      </c>
      <c r="D322" s="7"/>
      <c r="E322" s="121" t="s">
        <v>394</v>
      </c>
      <c r="F322" s="81">
        <f t="shared" si="0"/>
        <v>297</v>
      </c>
      <c r="G322" s="106"/>
      <c r="H322" s="41"/>
    </row>
    <row r="323" spans="1:8" ht="12.75">
      <c r="A323" s="7" t="s">
        <v>69</v>
      </c>
      <c r="B323" s="7" t="s">
        <v>135</v>
      </c>
      <c r="C323" s="7" t="s">
        <v>395</v>
      </c>
      <c r="D323" s="7"/>
      <c r="E323" s="123" t="s">
        <v>396</v>
      </c>
      <c r="F323" s="82">
        <f t="shared" si="0"/>
        <v>297</v>
      </c>
      <c r="G323" s="103"/>
      <c r="H323" s="41"/>
    </row>
    <row r="324" spans="1:8" ht="22.5">
      <c r="A324" s="7" t="s">
        <v>69</v>
      </c>
      <c r="B324" s="7" t="s">
        <v>135</v>
      </c>
      <c r="C324" s="7" t="s">
        <v>395</v>
      </c>
      <c r="D324" s="10" t="s">
        <v>340</v>
      </c>
      <c r="E324" s="123" t="s">
        <v>341</v>
      </c>
      <c r="F324" s="82">
        <f t="shared" si="0"/>
        <v>297</v>
      </c>
      <c r="G324" s="103"/>
      <c r="H324" s="41"/>
    </row>
    <row r="325" spans="1:8" ht="22.5">
      <c r="A325" s="7" t="s">
        <v>69</v>
      </c>
      <c r="B325" s="7" t="s">
        <v>135</v>
      </c>
      <c r="C325" s="7" t="s">
        <v>395</v>
      </c>
      <c r="D325" s="10" t="s">
        <v>339</v>
      </c>
      <c r="E325" s="123" t="s">
        <v>342</v>
      </c>
      <c r="F325" s="82">
        <f t="shared" si="0"/>
        <v>297</v>
      </c>
      <c r="G325" s="103"/>
      <c r="H325" s="41"/>
    </row>
    <row r="326" spans="1:8" ht="22.5">
      <c r="A326" s="7" t="s">
        <v>69</v>
      </c>
      <c r="B326" s="7" t="s">
        <v>135</v>
      </c>
      <c r="C326" s="7" t="s">
        <v>395</v>
      </c>
      <c r="D326" s="7" t="s">
        <v>247</v>
      </c>
      <c r="E326" s="122" t="s">
        <v>248</v>
      </c>
      <c r="F326" s="82">
        <v>297</v>
      </c>
      <c r="G326" s="103"/>
      <c r="H326" s="41"/>
    </row>
    <row r="327" spans="1:8" ht="12.75" hidden="1">
      <c r="A327" s="15" t="s">
        <v>69</v>
      </c>
      <c r="B327" s="15" t="s">
        <v>176</v>
      </c>
      <c r="C327" s="15"/>
      <c r="D327" s="15"/>
      <c r="E327" s="118" t="s">
        <v>178</v>
      </c>
      <c r="F327" s="82">
        <f>F328</f>
        <v>0</v>
      </c>
      <c r="G327" s="103"/>
      <c r="H327" s="41"/>
    </row>
    <row r="328" spans="1:8" ht="12.75" hidden="1">
      <c r="A328" s="15" t="s">
        <v>69</v>
      </c>
      <c r="B328" s="15" t="s">
        <v>177</v>
      </c>
      <c r="C328" s="15"/>
      <c r="D328" s="15"/>
      <c r="E328" s="118" t="s">
        <v>179</v>
      </c>
      <c r="F328" s="82">
        <f>F329</f>
        <v>0</v>
      </c>
      <c r="G328" s="103"/>
      <c r="H328" s="41"/>
    </row>
    <row r="329" spans="1:8" ht="12.75" hidden="1">
      <c r="A329" s="7" t="s">
        <v>69</v>
      </c>
      <c r="B329" s="37" t="s">
        <v>177</v>
      </c>
      <c r="C329" s="37" t="s">
        <v>98</v>
      </c>
      <c r="D329" s="37"/>
      <c r="E329" s="123" t="s">
        <v>99</v>
      </c>
      <c r="F329" s="82">
        <f>F330</f>
        <v>0</v>
      </c>
      <c r="G329" s="103"/>
      <c r="H329" s="41"/>
    </row>
    <row r="330" spans="1:8" ht="22.5" hidden="1">
      <c r="A330" s="7" t="s">
        <v>69</v>
      </c>
      <c r="B330" s="37" t="s">
        <v>177</v>
      </c>
      <c r="C330" s="37" t="s">
        <v>215</v>
      </c>
      <c r="D330" s="37"/>
      <c r="E330" s="120" t="s">
        <v>378</v>
      </c>
      <c r="F330" s="82">
        <f>F331</f>
        <v>0</v>
      </c>
      <c r="G330" s="103"/>
      <c r="H330" s="41"/>
    </row>
    <row r="331" spans="1:8" ht="22.5" hidden="1">
      <c r="A331" s="7" t="s">
        <v>69</v>
      </c>
      <c r="B331" s="37" t="s">
        <v>177</v>
      </c>
      <c r="C331" s="37" t="s">
        <v>215</v>
      </c>
      <c r="D331" s="7" t="s">
        <v>247</v>
      </c>
      <c r="E331" s="122" t="s">
        <v>248</v>
      </c>
      <c r="F331" s="82">
        <v>0</v>
      </c>
      <c r="G331" s="103"/>
      <c r="H331" s="41"/>
    </row>
    <row r="332" spans="1:8" ht="33.75">
      <c r="A332" s="15" t="s">
        <v>74</v>
      </c>
      <c r="B332" s="15"/>
      <c r="C332" s="15"/>
      <c r="D332" s="15"/>
      <c r="E332" s="117" t="s">
        <v>220</v>
      </c>
      <c r="F332" s="16">
        <f>F338+F352+F459+F333</f>
        <v>31609.66</v>
      </c>
      <c r="G332" s="39"/>
      <c r="H332" s="41"/>
    </row>
    <row r="333" spans="1:8" ht="12.75">
      <c r="A333" s="15" t="s">
        <v>74</v>
      </c>
      <c r="B333" s="15" t="s">
        <v>22</v>
      </c>
      <c r="C333" s="15"/>
      <c r="D333" s="15"/>
      <c r="E333" s="118" t="s">
        <v>112</v>
      </c>
      <c r="F333" s="16">
        <f>F334</f>
        <v>50</v>
      </c>
      <c r="G333" s="39"/>
      <c r="H333" s="41"/>
    </row>
    <row r="334" spans="1:8" ht="12.75">
      <c r="A334" s="7" t="s">
        <v>74</v>
      </c>
      <c r="B334" s="15" t="s">
        <v>135</v>
      </c>
      <c r="C334" s="15"/>
      <c r="D334" s="15"/>
      <c r="E334" s="118" t="s">
        <v>44</v>
      </c>
      <c r="F334" s="8">
        <f>F335</f>
        <v>50</v>
      </c>
      <c r="G334" s="40"/>
      <c r="H334" s="41"/>
    </row>
    <row r="335" spans="1:8" ht="12.75">
      <c r="A335" s="7" t="s">
        <v>74</v>
      </c>
      <c r="B335" s="7" t="s">
        <v>135</v>
      </c>
      <c r="C335" s="7" t="s">
        <v>98</v>
      </c>
      <c r="D335" s="7"/>
      <c r="E335" s="123" t="s">
        <v>99</v>
      </c>
      <c r="F335" s="8">
        <f>F336</f>
        <v>50</v>
      </c>
      <c r="G335" s="40"/>
      <c r="H335" s="41"/>
    </row>
    <row r="336" spans="1:8" ht="22.5">
      <c r="A336" s="7" t="s">
        <v>74</v>
      </c>
      <c r="B336" s="7" t="s">
        <v>135</v>
      </c>
      <c r="C336" s="12" t="s">
        <v>168</v>
      </c>
      <c r="D336" s="12"/>
      <c r="E336" s="121" t="s">
        <v>379</v>
      </c>
      <c r="F336" s="8">
        <f>F337</f>
        <v>50</v>
      </c>
      <c r="G336" s="40"/>
      <c r="H336" s="41"/>
    </row>
    <row r="337" spans="1:8" ht="22.5">
      <c r="A337" s="7" t="s">
        <v>74</v>
      </c>
      <c r="B337" s="7" t="s">
        <v>135</v>
      </c>
      <c r="C337" s="12" t="s">
        <v>168</v>
      </c>
      <c r="D337" s="7" t="s">
        <v>247</v>
      </c>
      <c r="E337" s="122" t="s">
        <v>248</v>
      </c>
      <c r="F337" s="8">
        <v>50</v>
      </c>
      <c r="G337" s="103"/>
      <c r="H337" s="41"/>
    </row>
    <row r="338" spans="1:8" s="23" customFormat="1" ht="12.75">
      <c r="A338" s="15" t="s">
        <v>74</v>
      </c>
      <c r="B338" s="15" t="s">
        <v>46</v>
      </c>
      <c r="C338" s="15"/>
      <c r="D338" s="15"/>
      <c r="E338" s="118" t="s">
        <v>47</v>
      </c>
      <c r="F338" s="16">
        <f>F339+F346</f>
        <v>2690</v>
      </c>
      <c r="G338" s="39"/>
      <c r="H338" s="101"/>
    </row>
    <row r="339" spans="1:8" s="23" customFormat="1" ht="12.75">
      <c r="A339" s="15" t="s">
        <v>74</v>
      </c>
      <c r="B339" s="15" t="s">
        <v>75</v>
      </c>
      <c r="C339" s="15"/>
      <c r="D339" s="15"/>
      <c r="E339" s="118" t="s">
        <v>76</v>
      </c>
      <c r="F339" s="16">
        <f>F340</f>
        <v>2346</v>
      </c>
      <c r="G339" s="39"/>
      <c r="H339" s="101"/>
    </row>
    <row r="340" spans="1:8" ht="12.75">
      <c r="A340" s="7" t="s">
        <v>74</v>
      </c>
      <c r="B340" s="7" t="s">
        <v>75</v>
      </c>
      <c r="C340" s="7" t="s">
        <v>77</v>
      </c>
      <c r="D340" s="7"/>
      <c r="E340" s="123" t="s">
        <v>78</v>
      </c>
      <c r="F340" s="8">
        <f>F341</f>
        <v>2346</v>
      </c>
      <c r="G340" s="40"/>
      <c r="H340" s="41"/>
    </row>
    <row r="341" spans="1:8" ht="12.75">
      <c r="A341" s="7" t="s">
        <v>74</v>
      </c>
      <c r="B341" s="7" t="s">
        <v>75</v>
      </c>
      <c r="C341" s="7" t="s">
        <v>149</v>
      </c>
      <c r="D341" s="7"/>
      <c r="E341" s="123" t="s">
        <v>73</v>
      </c>
      <c r="F341" s="21">
        <f>F342</f>
        <v>2346</v>
      </c>
      <c r="G341" s="104"/>
      <c r="H341" s="41"/>
    </row>
    <row r="342" spans="1:8" ht="22.5">
      <c r="A342" s="7" t="s">
        <v>74</v>
      </c>
      <c r="B342" s="7" t="s">
        <v>75</v>
      </c>
      <c r="C342" s="7" t="s">
        <v>149</v>
      </c>
      <c r="D342" s="7" t="s">
        <v>358</v>
      </c>
      <c r="E342" s="123" t="s">
        <v>361</v>
      </c>
      <c r="F342" s="21">
        <f>F343</f>
        <v>2346</v>
      </c>
      <c r="G342" s="104"/>
      <c r="H342" s="41"/>
    </row>
    <row r="343" spans="1:8" ht="12.75">
      <c r="A343" s="7" t="s">
        <v>74</v>
      </c>
      <c r="B343" s="7" t="s">
        <v>75</v>
      </c>
      <c r="C343" s="7" t="s">
        <v>149</v>
      </c>
      <c r="D343" s="7" t="s">
        <v>359</v>
      </c>
      <c r="E343" s="123" t="s">
        <v>360</v>
      </c>
      <c r="F343" s="21">
        <f>F344+F345</f>
        <v>2346</v>
      </c>
      <c r="G343" s="104"/>
      <c r="H343" s="41"/>
    </row>
    <row r="344" spans="1:8" ht="33.75">
      <c r="A344" s="7" t="s">
        <v>74</v>
      </c>
      <c r="B344" s="7" t="s">
        <v>75</v>
      </c>
      <c r="C344" s="7" t="s">
        <v>149</v>
      </c>
      <c r="D344" s="143" t="s">
        <v>262</v>
      </c>
      <c r="E344" s="128" t="s">
        <v>263</v>
      </c>
      <c r="F344" s="21">
        <f>2171-116+175</f>
        <v>2230</v>
      </c>
      <c r="G344" s="104">
        <v>175</v>
      </c>
      <c r="H344" s="41"/>
    </row>
    <row r="345" spans="1:8" ht="12.75">
      <c r="A345" s="7" t="s">
        <v>74</v>
      </c>
      <c r="B345" s="7" t="s">
        <v>75</v>
      </c>
      <c r="C345" s="7" t="s">
        <v>149</v>
      </c>
      <c r="D345" s="143" t="s">
        <v>264</v>
      </c>
      <c r="E345" s="128" t="s">
        <v>265</v>
      </c>
      <c r="F345" s="21">
        <f>0+116</f>
        <v>116</v>
      </c>
      <c r="G345" s="104"/>
      <c r="H345" s="41"/>
    </row>
    <row r="346" spans="1:8" ht="12.75">
      <c r="A346" s="7" t="s">
        <v>74</v>
      </c>
      <c r="B346" s="15" t="s">
        <v>48</v>
      </c>
      <c r="C346" s="15"/>
      <c r="D346" s="15"/>
      <c r="E346" s="118" t="s">
        <v>49</v>
      </c>
      <c r="F346" s="21">
        <f>F347+F349</f>
        <v>344</v>
      </c>
      <c r="G346" s="104"/>
      <c r="H346" s="41"/>
    </row>
    <row r="347" spans="1:8" ht="12.75">
      <c r="A347" s="7" t="s">
        <v>74</v>
      </c>
      <c r="B347" s="7" t="s">
        <v>48</v>
      </c>
      <c r="C347" s="7" t="s">
        <v>50</v>
      </c>
      <c r="D347" s="7"/>
      <c r="E347" s="123" t="s">
        <v>190</v>
      </c>
      <c r="F347" s="21">
        <f>F348</f>
        <v>290</v>
      </c>
      <c r="G347" s="104"/>
      <c r="H347" s="41"/>
    </row>
    <row r="348" spans="1:8" ht="22.5">
      <c r="A348" s="7" t="s">
        <v>74</v>
      </c>
      <c r="B348" s="7" t="s">
        <v>48</v>
      </c>
      <c r="C348" s="7" t="s">
        <v>160</v>
      </c>
      <c r="D348" s="7" t="s">
        <v>247</v>
      </c>
      <c r="E348" s="122" t="s">
        <v>248</v>
      </c>
      <c r="F348" s="21">
        <v>290</v>
      </c>
      <c r="G348" s="103"/>
      <c r="H348" s="41"/>
    </row>
    <row r="349" spans="1:8" ht="12.75">
      <c r="A349" s="7" t="s">
        <v>74</v>
      </c>
      <c r="B349" s="7" t="s">
        <v>48</v>
      </c>
      <c r="C349" s="7" t="s">
        <v>98</v>
      </c>
      <c r="D349" s="7"/>
      <c r="E349" s="123" t="s">
        <v>99</v>
      </c>
      <c r="F349" s="21">
        <f>F350</f>
        <v>54</v>
      </c>
      <c r="G349" s="104"/>
      <c r="H349" s="41"/>
    </row>
    <row r="350" spans="1:8" ht="22.5">
      <c r="A350" s="7" t="s">
        <v>74</v>
      </c>
      <c r="B350" s="7" t="s">
        <v>48</v>
      </c>
      <c r="C350" s="7" t="s">
        <v>180</v>
      </c>
      <c r="D350" s="7"/>
      <c r="E350" s="121" t="s">
        <v>216</v>
      </c>
      <c r="F350" s="21">
        <f>F351</f>
        <v>54</v>
      </c>
      <c r="G350" s="104"/>
      <c r="H350" s="41"/>
    </row>
    <row r="351" spans="1:8" ht="22.5">
      <c r="A351" s="7" t="s">
        <v>74</v>
      </c>
      <c r="B351" s="7" t="s">
        <v>48</v>
      </c>
      <c r="C351" s="7" t="s">
        <v>180</v>
      </c>
      <c r="D351" s="7" t="s">
        <v>247</v>
      </c>
      <c r="E351" s="122" t="s">
        <v>248</v>
      </c>
      <c r="F351" s="21">
        <v>54</v>
      </c>
      <c r="G351" s="103"/>
      <c r="H351" s="41"/>
    </row>
    <row r="352" spans="1:8" s="23" customFormat="1" ht="12.75">
      <c r="A352" s="15" t="s">
        <v>74</v>
      </c>
      <c r="B352" s="15" t="s">
        <v>54</v>
      </c>
      <c r="C352" s="15"/>
      <c r="D352" s="15"/>
      <c r="E352" s="118" t="s">
        <v>199</v>
      </c>
      <c r="F352" s="16">
        <f>F353+F434</f>
        <v>28119.66</v>
      </c>
      <c r="G352" s="39"/>
      <c r="H352" s="101"/>
    </row>
    <row r="353" spans="1:8" s="23" customFormat="1" ht="12.75">
      <c r="A353" s="15" t="s">
        <v>74</v>
      </c>
      <c r="B353" s="15" t="s">
        <v>79</v>
      </c>
      <c r="C353" s="15"/>
      <c r="D353" s="15"/>
      <c r="E353" s="117" t="s">
        <v>80</v>
      </c>
      <c r="F353" s="16">
        <f>F354+F386+F399+F431+F427</f>
        <v>24103.96</v>
      </c>
      <c r="G353" s="39"/>
      <c r="H353" s="101"/>
    </row>
    <row r="354" spans="1:8" ht="24" customHeight="1">
      <c r="A354" s="7" t="s">
        <v>74</v>
      </c>
      <c r="B354" s="7" t="s">
        <v>79</v>
      </c>
      <c r="C354" s="7" t="s">
        <v>81</v>
      </c>
      <c r="D354" s="7"/>
      <c r="E354" s="123" t="s">
        <v>382</v>
      </c>
      <c r="F354" s="8">
        <f>F355</f>
        <v>17113.7</v>
      </c>
      <c r="G354" s="40"/>
      <c r="H354" s="41"/>
    </row>
    <row r="355" spans="1:8" ht="12.75">
      <c r="A355" s="7" t="s">
        <v>74</v>
      </c>
      <c r="B355" s="7" t="s">
        <v>79</v>
      </c>
      <c r="C355" s="7" t="s">
        <v>138</v>
      </c>
      <c r="D355" s="7"/>
      <c r="E355" s="123" t="s">
        <v>73</v>
      </c>
      <c r="F355" s="21">
        <f>F356+F373</f>
        <v>17113.7</v>
      </c>
      <c r="G355" s="104"/>
      <c r="H355" s="41"/>
    </row>
    <row r="356" spans="1:8" ht="22.5">
      <c r="A356" s="7" t="s">
        <v>74</v>
      </c>
      <c r="B356" s="7" t="s">
        <v>79</v>
      </c>
      <c r="C356" s="7" t="s">
        <v>183</v>
      </c>
      <c r="D356" s="7"/>
      <c r="E356" s="123" t="s">
        <v>186</v>
      </c>
      <c r="F356" s="21">
        <f>F357+F361+F365+F369</f>
        <v>9109.1</v>
      </c>
      <c r="G356" s="104"/>
      <c r="H356" s="41"/>
    </row>
    <row r="357" spans="1:8" ht="45">
      <c r="A357" s="7" t="s">
        <v>74</v>
      </c>
      <c r="B357" s="7" t="s">
        <v>79</v>
      </c>
      <c r="C357" s="7" t="s">
        <v>183</v>
      </c>
      <c r="D357" s="7" t="s">
        <v>333</v>
      </c>
      <c r="E357" s="123" t="s">
        <v>334</v>
      </c>
      <c r="F357" s="82">
        <f>F358</f>
        <v>2022.6</v>
      </c>
      <c r="G357" s="103"/>
      <c r="H357" s="41"/>
    </row>
    <row r="358" spans="1:8" ht="12.75">
      <c r="A358" s="7" t="s">
        <v>74</v>
      </c>
      <c r="B358" s="7" t="s">
        <v>79</v>
      </c>
      <c r="C358" s="7" t="s">
        <v>183</v>
      </c>
      <c r="D358" s="7" t="s">
        <v>335</v>
      </c>
      <c r="E358" s="123" t="s">
        <v>336</v>
      </c>
      <c r="F358" s="82">
        <f>F359+F360</f>
        <v>2022.6</v>
      </c>
      <c r="G358" s="103"/>
      <c r="H358" s="41"/>
    </row>
    <row r="359" spans="1:8" ht="12.75">
      <c r="A359" s="7" t="s">
        <v>74</v>
      </c>
      <c r="B359" s="7" t="s">
        <v>79</v>
      </c>
      <c r="C359" s="7" t="s">
        <v>183</v>
      </c>
      <c r="D359" s="7" t="s">
        <v>337</v>
      </c>
      <c r="E359" s="123" t="s">
        <v>338</v>
      </c>
      <c r="F359" s="82">
        <f>1797+44+65+96.6</f>
        <v>2002.6</v>
      </c>
      <c r="G359" s="103">
        <v>96.6</v>
      </c>
      <c r="H359" s="41"/>
    </row>
    <row r="360" spans="1:8" ht="12.75">
      <c r="A360" s="7" t="s">
        <v>74</v>
      </c>
      <c r="B360" s="7" t="s">
        <v>79</v>
      </c>
      <c r="C360" s="7" t="s">
        <v>183</v>
      </c>
      <c r="D360" s="7" t="s">
        <v>406</v>
      </c>
      <c r="E360" s="123" t="s">
        <v>349</v>
      </c>
      <c r="F360" s="82">
        <v>20</v>
      </c>
      <c r="G360" s="103"/>
      <c r="H360" s="41"/>
    </row>
    <row r="361" spans="1:8" ht="22.5">
      <c r="A361" s="7" t="s">
        <v>74</v>
      </c>
      <c r="B361" s="7" t="s">
        <v>79</v>
      </c>
      <c r="C361" s="7" t="s">
        <v>183</v>
      </c>
      <c r="D361" s="7" t="s">
        <v>340</v>
      </c>
      <c r="E361" s="123" t="s">
        <v>341</v>
      </c>
      <c r="F361" s="82">
        <f>F362</f>
        <v>1032</v>
      </c>
      <c r="G361" s="103"/>
      <c r="H361" s="41"/>
    </row>
    <row r="362" spans="1:8" ht="22.5">
      <c r="A362" s="7" t="s">
        <v>74</v>
      </c>
      <c r="B362" s="7" t="s">
        <v>79</v>
      </c>
      <c r="C362" s="7" t="s">
        <v>183</v>
      </c>
      <c r="D362" s="7" t="s">
        <v>339</v>
      </c>
      <c r="E362" s="123" t="s">
        <v>342</v>
      </c>
      <c r="F362" s="82">
        <f>F363+F364</f>
        <v>1032</v>
      </c>
      <c r="G362" s="103"/>
      <c r="H362" s="41"/>
    </row>
    <row r="363" spans="1:8" ht="22.5">
      <c r="A363" s="7" t="s">
        <v>74</v>
      </c>
      <c r="B363" s="7" t="s">
        <v>79</v>
      </c>
      <c r="C363" s="7" t="s">
        <v>183</v>
      </c>
      <c r="D363" s="7" t="s">
        <v>343</v>
      </c>
      <c r="E363" s="123" t="s">
        <v>344</v>
      </c>
      <c r="F363" s="82">
        <v>27</v>
      </c>
      <c r="G363" s="103">
        <v>27</v>
      </c>
      <c r="H363" s="41"/>
    </row>
    <row r="364" spans="1:8" ht="22.5">
      <c r="A364" s="7" t="s">
        <v>74</v>
      </c>
      <c r="B364" s="7" t="s">
        <v>79</v>
      </c>
      <c r="C364" s="7" t="s">
        <v>183</v>
      </c>
      <c r="D364" s="7" t="s">
        <v>247</v>
      </c>
      <c r="E364" s="123" t="s">
        <v>248</v>
      </c>
      <c r="F364" s="82">
        <f>1522-200-238-32-20-27</f>
        <v>1005</v>
      </c>
      <c r="G364" s="103">
        <v>-27</v>
      </c>
      <c r="H364" s="41"/>
    </row>
    <row r="365" spans="1:8" ht="22.5">
      <c r="A365" s="7" t="s">
        <v>74</v>
      </c>
      <c r="B365" s="7" t="s">
        <v>79</v>
      </c>
      <c r="C365" s="7" t="s">
        <v>183</v>
      </c>
      <c r="D365" s="7" t="s">
        <v>358</v>
      </c>
      <c r="E365" s="123" t="s">
        <v>361</v>
      </c>
      <c r="F365" s="82">
        <f>F366</f>
        <v>6022.5</v>
      </c>
      <c r="G365" s="103"/>
      <c r="H365" s="41"/>
    </row>
    <row r="366" spans="1:8" ht="12.75">
      <c r="A366" s="7" t="s">
        <v>74</v>
      </c>
      <c r="B366" s="7" t="s">
        <v>79</v>
      </c>
      <c r="C366" s="7" t="s">
        <v>183</v>
      </c>
      <c r="D366" s="7" t="s">
        <v>359</v>
      </c>
      <c r="E366" s="123" t="s">
        <v>360</v>
      </c>
      <c r="F366" s="82">
        <f>F367+F368</f>
        <v>6022.5</v>
      </c>
      <c r="G366" s="103"/>
      <c r="H366" s="41"/>
    </row>
    <row r="367" spans="1:8" ht="33.75">
      <c r="A367" s="7" t="s">
        <v>74</v>
      </c>
      <c r="B367" s="7" t="s">
        <v>79</v>
      </c>
      <c r="C367" s="7" t="s">
        <v>183</v>
      </c>
      <c r="D367" s="143" t="s">
        <v>262</v>
      </c>
      <c r="E367" s="128" t="s">
        <v>263</v>
      </c>
      <c r="F367" s="82">
        <f>4790+100-199+174+258.5</f>
        <v>5123.5</v>
      </c>
      <c r="G367" s="103">
        <v>258.5</v>
      </c>
      <c r="H367" s="41"/>
    </row>
    <row r="368" spans="1:8" ht="12.75">
      <c r="A368" s="7" t="s">
        <v>74</v>
      </c>
      <c r="B368" s="7" t="s">
        <v>79</v>
      </c>
      <c r="C368" s="7" t="s">
        <v>183</v>
      </c>
      <c r="D368" s="143" t="s">
        <v>264</v>
      </c>
      <c r="E368" s="128" t="s">
        <v>265</v>
      </c>
      <c r="F368" s="82">
        <f>1000+199-300</f>
        <v>899</v>
      </c>
      <c r="G368" s="103">
        <v>-300</v>
      </c>
      <c r="H368" s="41"/>
    </row>
    <row r="369" spans="1:8" ht="12.75">
      <c r="A369" s="7" t="s">
        <v>74</v>
      </c>
      <c r="B369" s="7" t="s">
        <v>79</v>
      </c>
      <c r="C369" s="7" t="s">
        <v>183</v>
      </c>
      <c r="D369" s="7" t="s">
        <v>354</v>
      </c>
      <c r="E369" s="122" t="s">
        <v>355</v>
      </c>
      <c r="F369" s="82">
        <f>F370</f>
        <v>32</v>
      </c>
      <c r="G369" s="103"/>
      <c r="H369" s="41"/>
    </row>
    <row r="370" spans="1:8" ht="12.75">
      <c r="A370" s="7" t="s">
        <v>74</v>
      </c>
      <c r="B370" s="7" t="s">
        <v>79</v>
      </c>
      <c r="C370" s="7" t="s">
        <v>183</v>
      </c>
      <c r="D370" s="7" t="s">
        <v>356</v>
      </c>
      <c r="E370" s="122" t="s">
        <v>357</v>
      </c>
      <c r="F370" s="82">
        <f>F371+F372</f>
        <v>32</v>
      </c>
      <c r="G370" s="103"/>
      <c r="H370" s="41"/>
    </row>
    <row r="371" spans="1:8" ht="12.75">
      <c r="A371" s="7" t="s">
        <v>74</v>
      </c>
      <c r="B371" s="7" t="s">
        <v>79</v>
      </c>
      <c r="C371" s="7" t="s">
        <v>183</v>
      </c>
      <c r="D371" s="7" t="s">
        <v>266</v>
      </c>
      <c r="E371" s="123" t="s">
        <v>267</v>
      </c>
      <c r="F371" s="82">
        <v>17</v>
      </c>
      <c r="G371" s="103"/>
      <c r="H371" s="41"/>
    </row>
    <row r="372" spans="1:8" ht="12.75">
      <c r="A372" s="7" t="s">
        <v>74</v>
      </c>
      <c r="B372" s="7" t="s">
        <v>79</v>
      </c>
      <c r="C372" s="7" t="s">
        <v>183</v>
      </c>
      <c r="D372" s="7" t="s">
        <v>268</v>
      </c>
      <c r="E372" s="123" t="s">
        <v>269</v>
      </c>
      <c r="F372" s="82">
        <v>15</v>
      </c>
      <c r="G372" s="103"/>
      <c r="H372" s="41"/>
    </row>
    <row r="373" spans="1:8" ht="33.75">
      <c r="A373" s="7" t="s">
        <v>74</v>
      </c>
      <c r="B373" s="7" t="s">
        <v>79</v>
      </c>
      <c r="C373" s="7" t="s">
        <v>184</v>
      </c>
      <c r="D373" s="7"/>
      <c r="E373" s="123" t="s">
        <v>185</v>
      </c>
      <c r="F373" s="82">
        <f>F374+F384+F385+F381</f>
        <v>8004.6</v>
      </c>
      <c r="G373" s="103"/>
      <c r="H373" s="41"/>
    </row>
    <row r="374" spans="1:8" ht="45">
      <c r="A374" s="7" t="s">
        <v>74</v>
      </c>
      <c r="B374" s="7" t="s">
        <v>79</v>
      </c>
      <c r="C374" s="7" t="s">
        <v>184</v>
      </c>
      <c r="D374" s="7" t="s">
        <v>333</v>
      </c>
      <c r="E374" s="123" t="s">
        <v>334</v>
      </c>
      <c r="F374" s="82">
        <f>F375</f>
        <v>5247.6</v>
      </c>
      <c r="G374" s="103"/>
      <c r="H374" s="41"/>
    </row>
    <row r="375" spans="1:8" ht="12.75">
      <c r="A375" s="7" t="s">
        <v>74</v>
      </c>
      <c r="B375" s="7" t="s">
        <v>79</v>
      </c>
      <c r="C375" s="7" t="s">
        <v>184</v>
      </c>
      <c r="D375" s="7" t="s">
        <v>335</v>
      </c>
      <c r="E375" s="123" t="s">
        <v>336</v>
      </c>
      <c r="F375" s="82">
        <f>F376+F377</f>
        <v>5247.6</v>
      </c>
      <c r="G375" s="103"/>
      <c r="H375" s="41"/>
    </row>
    <row r="376" spans="1:8" ht="12.75">
      <c r="A376" s="7" t="s">
        <v>74</v>
      </c>
      <c r="B376" s="7" t="s">
        <v>79</v>
      </c>
      <c r="C376" s="7" t="s">
        <v>184</v>
      </c>
      <c r="D376" s="7" t="s">
        <v>337</v>
      </c>
      <c r="E376" s="123" t="s">
        <v>338</v>
      </c>
      <c r="F376" s="82">
        <f>4891+147+65+96.6</f>
        <v>5199.6</v>
      </c>
      <c r="G376" s="103">
        <v>96.6</v>
      </c>
      <c r="H376" s="41"/>
    </row>
    <row r="377" spans="1:8" ht="12.75">
      <c r="A377" s="7" t="s">
        <v>74</v>
      </c>
      <c r="B377" s="7" t="s">
        <v>79</v>
      </c>
      <c r="C377" s="7" t="s">
        <v>184</v>
      </c>
      <c r="D377" s="7" t="s">
        <v>406</v>
      </c>
      <c r="E377" s="123" t="s">
        <v>349</v>
      </c>
      <c r="F377" s="82">
        <f>51-3</f>
        <v>48</v>
      </c>
      <c r="G377" s="103"/>
      <c r="H377" s="41"/>
    </row>
    <row r="378" spans="1:8" ht="22.5">
      <c r="A378" s="7" t="s">
        <v>74</v>
      </c>
      <c r="B378" s="7" t="s">
        <v>79</v>
      </c>
      <c r="C378" s="7" t="s">
        <v>184</v>
      </c>
      <c r="D378" s="7" t="s">
        <v>340</v>
      </c>
      <c r="E378" s="123" t="s">
        <v>341</v>
      </c>
      <c r="F378" s="82">
        <f>F379</f>
        <v>2752</v>
      </c>
      <c r="G378" s="103"/>
      <c r="H378" s="41"/>
    </row>
    <row r="379" spans="1:8" ht="22.5">
      <c r="A379" s="7" t="s">
        <v>74</v>
      </c>
      <c r="B379" s="7" t="s">
        <v>79</v>
      </c>
      <c r="C379" s="7" t="s">
        <v>184</v>
      </c>
      <c r="D379" s="7" t="s">
        <v>339</v>
      </c>
      <c r="E379" s="123" t="s">
        <v>342</v>
      </c>
      <c r="F379" s="82">
        <f>F380+F381</f>
        <v>2752</v>
      </c>
      <c r="G379" s="103"/>
      <c r="H379" s="41"/>
    </row>
    <row r="380" spans="1:8" ht="22.5">
      <c r="A380" s="7" t="s">
        <v>74</v>
      </c>
      <c r="B380" s="7" t="s">
        <v>79</v>
      </c>
      <c r="C380" s="7" t="s">
        <v>184</v>
      </c>
      <c r="D380" s="7" t="s">
        <v>343</v>
      </c>
      <c r="E380" s="123" t="s">
        <v>344</v>
      </c>
      <c r="F380" s="82">
        <v>0</v>
      </c>
      <c r="G380" s="103"/>
      <c r="H380" s="41"/>
    </row>
    <row r="381" spans="1:8" ht="22.5">
      <c r="A381" s="7" t="s">
        <v>74</v>
      </c>
      <c r="B381" s="7" t="s">
        <v>79</v>
      </c>
      <c r="C381" s="7" t="s">
        <v>184</v>
      </c>
      <c r="D381" s="7" t="s">
        <v>247</v>
      </c>
      <c r="E381" s="123" t="s">
        <v>248</v>
      </c>
      <c r="F381" s="82">
        <f>3004-25-179-51+3</f>
        <v>2752</v>
      </c>
      <c r="G381" s="103"/>
      <c r="H381" s="41"/>
    </row>
    <row r="382" spans="1:8" ht="12.75">
      <c r="A382" s="7" t="s">
        <v>74</v>
      </c>
      <c r="B382" s="7" t="s">
        <v>79</v>
      </c>
      <c r="C382" s="7" t="s">
        <v>184</v>
      </c>
      <c r="D382" s="7" t="s">
        <v>354</v>
      </c>
      <c r="E382" s="122" t="s">
        <v>355</v>
      </c>
      <c r="F382" s="82">
        <f>F383</f>
        <v>5</v>
      </c>
      <c r="G382" s="103"/>
      <c r="H382" s="41"/>
    </row>
    <row r="383" spans="1:8" ht="12.75">
      <c r="A383" s="7" t="s">
        <v>74</v>
      </c>
      <c r="B383" s="7" t="s">
        <v>79</v>
      </c>
      <c r="C383" s="7" t="s">
        <v>184</v>
      </c>
      <c r="D383" s="7" t="s">
        <v>356</v>
      </c>
      <c r="E383" s="122" t="s">
        <v>357</v>
      </c>
      <c r="F383" s="82">
        <f>F384+F385</f>
        <v>5</v>
      </c>
      <c r="G383" s="103"/>
      <c r="H383" s="41"/>
    </row>
    <row r="384" spans="1:8" ht="12.75">
      <c r="A384" s="7" t="s">
        <v>74</v>
      </c>
      <c r="B384" s="7" t="s">
        <v>79</v>
      </c>
      <c r="C384" s="7" t="s">
        <v>184</v>
      </c>
      <c r="D384" s="7" t="s">
        <v>266</v>
      </c>
      <c r="E384" s="123" t="s">
        <v>267</v>
      </c>
      <c r="F384" s="82">
        <v>5</v>
      </c>
      <c r="G384" s="103"/>
      <c r="H384" s="41"/>
    </row>
    <row r="385" spans="1:8" ht="12.75">
      <c r="A385" s="7" t="s">
        <v>74</v>
      </c>
      <c r="B385" s="7" t="s">
        <v>79</v>
      </c>
      <c r="C385" s="7" t="s">
        <v>184</v>
      </c>
      <c r="D385" s="7" t="s">
        <v>268</v>
      </c>
      <c r="E385" s="123" t="s">
        <v>269</v>
      </c>
      <c r="F385" s="82">
        <v>0</v>
      </c>
      <c r="G385" s="103"/>
      <c r="H385" s="41"/>
    </row>
    <row r="386" spans="1:8" ht="12.75">
      <c r="A386" s="7" t="s">
        <v>74</v>
      </c>
      <c r="B386" s="7" t="s">
        <v>79</v>
      </c>
      <c r="C386" s="7" t="s">
        <v>82</v>
      </c>
      <c r="D386" s="7"/>
      <c r="E386" s="123" t="s">
        <v>83</v>
      </c>
      <c r="F386" s="81">
        <f>F387</f>
        <v>181</v>
      </c>
      <c r="G386" s="106"/>
      <c r="H386" s="41"/>
    </row>
    <row r="387" spans="1:8" ht="12.75">
      <c r="A387" s="7" t="s">
        <v>74</v>
      </c>
      <c r="B387" s="7" t="s">
        <v>79</v>
      </c>
      <c r="C387" s="7" t="s">
        <v>139</v>
      </c>
      <c r="D387" s="7"/>
      <c r="E387" s="123" t="s">
        <v>73</v>
      </c>
      <c r="F387" s="82">
        <f>F388+F391+F395</f>
        <v>181</v>
      </c>
      <c r="G387" s="103"/>
      <c r="H387" s="41"/>
    </row>
    <row r="388" spans="1:8" ht="45">
      <c r="A388" s="7" t="s">
        <v>74</v>
      </c>
      <c r="B388" s="7" t="s">
        <v>79</v>
      </c>
      <c r="C388" s="7" t="s">
        <v>139</v>
      </c>
      <c r="D388" s="7" t="s">
        <v>333</v>
      </c>
      <c r="E388" s="123" t="s">
        <v>334</v>
      </c>
      <c r="F388" s="82">
        <f>F389</f>
        <v>107</v>
      </c>
      <c r="G388" s="103"/>
      <c r="H388" s="41"/>
    </row>
    <row r="389" spans="1:8" ht="12.75">
      <c r="A389" s="7" t="s">
        <v>74</v>
      </c>
      <c r="B389" s="7" t="s">
        <v>79</v>
      </c>
      <c r="C389" s="7" t="s">
        <v>139</v>
      </c>
      <c r="D389" s="7" t="s">
        <v>335</v>
      </c>
      <c r="E389" s="123" t="s">
        <v>336</v>
      </c>
      <c r="F389" s="82">
        <f>F390</f>
        <v>107</v>
      </c>
      <c r="G389" s="103"/>
      <c r="H389" s="41"/>
    </row>
    <row r="390" spans="1:8" ht="12.75">
      <c r="A390" s="7" t="s">
        <v>74</v>
      </c>
      <c r="B390" s="7" t="s">
        <v>79</v>
      </c>
      <c r="C390" s="7" t="s">
        <v>139</v>
      </c>
      <c r="D390" s="7" t="s">
        <v>337</v>
      </c>
      <c r="E390" s="123" t="s">
        <v>338</v>
      </c>
      <c r="F390" s="82">
        <f>100+7</f>
        <v>107</v>
      </c>
      <c r="G390" s="103"/>
      <c r="H390" s="41"/>
    </row>
    <row r="391" spans="1:8" ht="22.5">
      <c r="A391" s="7" t="s">
        <v>74</v>
      </c>
      <c r="B391" s="7" t="s">
        <v>79</v>
      </c>
      <c r="C391" s="7" t="s">
        <v>139</v>
      </c>
      <c r="D391" s="7" t="s">
        <v>340</v>
      </c>
      <c r="E391" s="123" t="s">
        <v>341</v>
      </c>
      <c r="F391" s="82">
        <f>F392</f>
        <v>72</v>
      </c>
      <c r="G391" s="103"/>
      <c r="H391" s="41"/>
    </row>
    <row r="392" spans="1:8" ht="22.5">
      <c r="A392" s="7" t="s">
        <v>74</v>
      </c>
      <c r="B392" s="7" t="s">
        <v>79</v>
      </c>
      <c r="C392" s="7" t="s">
        <v>139</v>
      </c>
      <c r="D392" s="7" t="s">
        <v>339</v>
      </c>
      <c r="E392" s="123" t="s">
        <v>342</v>
      </c>
      <c r="F392" s="82">
        <f>F393+F394</f>
        <v>72</v>
      </c>
      <c r="G392" s="103"/>
      <c r="H392" s="41"/>
    </row>
    <row r="393" spans="1:8" ht="22.5">
      <c r="A393" s="7" t="s">
        <v>74</v>
      </c>
      <c r="B393" s="7" t="s">
        <v>79</v>
      </c>
      <c r="C393" s="7" t="s">
        <v>139</v>
      </c>
      <c r="D393" s="7" t="s">
        <v>343</v>
      </c>
      <c r="E393" s="123" t="s">
        <v>344</v>
      </c>
      <c r="F393" s="82">
        <v>0</v>
      </c>
      <c r="G393" s="103"/>
      <c r="H393" s="41"/>
    </row>
    <row r="394" spans="1:8" ht="22.5">
      <c r="A394" s="7" t="s">
        <v>74</v>
      </c>
      <c r="B394" s="7" t="s">
        <v>79</v>
      </c>
      <c r="C394" s="7" t="s">
        <v>139</v>
      </c>
      <c r="D394" s="7" t="s">
        <v>247</v>
      </c>
      <c r="E394" s="123" t="s">
        <v>248</v>
      </c>
      <c r="F394" s="82">
        <f>105-29-2-2</f>
        <v>72</v>
      </c>
      <c r="G394" s="103"/>
      <c r="H394" s="41"/>
    </row>
    <row r="395" spans="1:8" ht="12.75">
      <c r="A395" s="7" t="s">
        <v>74</v>
      </c>
      <c r="B395" s="7" t="s">
        <v>79</v>
      </c>
      <c r="C395" s="7" t="s">
        <v>139</v>
      </c>
      <c r="D395" s="7" t="s">
        <v>354</v>
      </c>
      <c r="E395" s="122" t="s">
        <v>355</v>
      </c>
      <c r="F395" s="82">
        <f>F396</f>
        <v>2</v>
      </c>
      <c r="G395" s="103"/>
      <c r="H395" s="41"/>
    </row>
    <row r="396" spans="1:8" ht="12.75">
      <c r="A396" s="7" t="s">
        <v>74</v>
      </c>
      <c r="B396" s="7" t="s">
        <v>79</v>
      </c>
      <c r="C396" s="7" t="s">
        <v>139</v>
      </c>
      <c r="D396" s="7" t="s">
        <v>356</v>
      </c>
      <c r="E396" s="122" t="s">
        <v>357</v>
      </c>
      <c r="F396" s="82">
        <f>F397+F398</f>
        <v>2</v>
      </c>
      <c r="G396" s="103"/>
      <c r="H396" s="41"/>
    </row>
    <row r="397" spans="1:8" ht="12.75">
      <c r="A397" s="7" t="s">
        <v>74</v>
      </c>
      <c r="B397" s="7" t="s">
        <v>79</v>
      </c>
      <c r="C397" s="7" t="s">
        <v>139</v>
      </c>
      <c r="D397" s="7" t="s">
        <v>266</v>
      </c>
      <c r="E397" s="123" t="s">
        <v>267</v>
      </c>
      <c r="F397" s="82">
        <v>1</v>
      </c>
      <c r="G397" s="103"/>
      <c r="H397" s="41"/>
    </row>
    <row r="398" spans="1:8" ht="12.75">
      <c r="A398" s="7" t="s">
        <v>74</v>
      </c>
      <c r="B398" s="7" t="s">
        <v>79</v>
      </c>
      <c r="C398" s="7" t="s">
        <v>139</v>
      </c>
      <c r="D398" s="7" t="s">
        <v>268</v>
      </c>
      <c r="E398" s="123" t="s">
        <v>269</v>
      </c>
      <c r="F398" s="82">
        <v>1</v>
      </c>
      <c r="G398" s="103"/>
      <c r="H398" s="41"/>
    </row>
    <row r="399" spans="1:8" ht="12.75">
      <c r="A399" s="7" t="s">
        <v>74</v>
      </c>
      <c r="B399" s="7" t="s">
        <v>79</v>
      </c>
      <c r="C399" s="7" t="s">
        <v>84</v>
      </c>
      <c r="D399" s="7"/>
      <c r="E399" s="123" t="s">
        <v>85</v>
      </c>
      <c r="F399" s="8">
        <f>F400</f>
        <v>6809.26</v>
      </c>
      <c r="G399" s="40"/>
      <c r="H399" s="41"/>
    </row>
    <row r="400" spans="1:8" ht="12.75">
      <c r="A400" s="7" t="s">
        <v>74</v>
      </c>
      <c r="B400" s="7" t="s">
        <v>79</v>
      </c>
      <c r="C400" s="7" t="s">
        <v>140</v>
      </c>
      <c r="D400" s="7"/>
      <c r="E400" s="123" t="s">
        <v>73</v>
      </c>
      <c r="F400" s="21">
        <f>F414+F401</f>
        <v>6809.26</v>
      </c>
      <c r="G400" s="104"/>
      <c r="H400" s="41"/>
    </row>
    <row r="401" spans="1:8" ht="22.5">
      <c r="A401" s="7" t="s">
        <v>74</v>
      </c>
      <c r="B401" s="7" t="s">
        <v>79</v>
      </c>
      <c r="C401" s="7" t="s">
        <v>187</v>
      </c>
      <c r="D401" s="7"/>
      <c r="E401" s="123" t="s">
        <v>186</v>
      </c>
      <c r="F401" s="21">
        <f>F402+F406+F410</f>
        <v>3123.06</v>
      </c>
      <c r="G401" s="104"/>
      <c r="H401" s="41"/>
    </row>
    <row r="402" spans="1:8" ht="45">
      <c r="A402" s="7" t="s">
        <v>74</v>
      </c>
      <c r="B402" s="7" t="s">
        <v>79</v>
      </c>
      <c r="C402" s="7" t="s">
        <v>187</v>
      </c>
      <c r="D402" s="7" t="s">
        <v>333</v>
      </c>
      <c r="E402" s="123" t="s">
        <v>334</v>
      </c>
      <c r="F402" s="82">
        <f>F403</f>
        <v>2243.1</v>
      </c>
      <c r="G402" s="103"/>
      <c r="H402" s="41"/>
    </row>
    <row r="403" spans="1:8" ht="12.75">
      <c r="A403" s="7" t="s">
        <v>74</v>
      </c>
      <c r="B403" s="7" t="s">
        <v>79</v>
      </c>
      <c r="C403" s="7" t="s">
        <v>187</v>
      </c>
      <c r="D403" s="7" t="s">
        <v>335</v>
      </c>
      <c r="E403" s="123" t="s">
        <v>336</v>
      </c>
      <c r="F403" s="82">
        <f>F404+F405</f>
        <v>2243.1</v>
      </c>
      <c r="G403" s="103"/>
      <c r="H403" s="41"/>
    </row>
    <row r="404" spans="1:8" ht="12.75">
      <c r="A404" s="7" t="s">
        <v>74</v>
      </c>
      <c r="B404" s="7" t="s">
        <v>79</v>
      </c>
      <c r="C404" s="7" t="s">
        <v>187</v>
      </c>
      <c r="D404" s="7" t="s">
        <v>337</v>
      </c>
      <c r="E404" s="123" t="s">
        <v>338</v>
      </c>
      <c r="F404" s="82">
        <f>2050+103+29+43.1</f>
        <v>2225.1</v>
      </c>
      <c r="G404" s="103">
        <v>43.1</v>
      </c>
      <c r="H404" s="41"/>
    </row>
    <row r="405" spans="1:8" ht="12.75">
      <c r="A405" s="7" t="s">
        <v>74</v>
      </c>
      <c r="B405" s="7" t="s">
        <v>79</v>
      </c>
      <c r="C405" s="7" t="s">
        <v>187</v>
      </c>
      <c r="D405" s="7" t="s">
        <v>406</v>
      </c>
      <c r="E405" s="123" t="s">
        <v>349</v>
      </c>
      <c r="F405" s="82">
        <v>18</v>
      </c>
      <c r="G405" s="103"/>
      <c r="H405" s="41"/>
    </row>
    <row r="406" spans="1:8" ht="22.5">
      <c r="A406" s="7" t="s">
        <v>74</v>
      </c>
      <c r="B406" s="7" t="s">
        <v>79</v>
      </c>
      <c r="C406" s="7" t="s">
        <v>187</v>
      </c>
      <c r="D406" s="7" t="s">
        <v>340</v>
      </c>
      <c r="E406" s="123" t="s">
        <v>341</v>
      </c>
      <c r="F406" s="82">
        <f>F407</f>
        <v>842.96</v>
      </c>
      <c r="G406" s="103"/>
      <c r="H406" s="41"/>
    </row>
    <row r="407" spans="1:8" ht="22.5">
      <c r="A407" s="7" t="s">
        <v>74</v>
      </c>
      <c r="B407" s="7" t="s">
        <v>79</v>
      </c>
      <c r="C407" s="7" t="s">
        <v>187</v>
      </c>
      <c r="D407" s="7" t="s">
        <v>339</v>
      </c>
      <c r="E407" s="123" t="s">
        <v>342</v>
      </c>
      <c r="F407" s="82">
        <f>F408+F409</f>
        <v>842.96</v>
      </c>
      <c r="G407" s="103"/>
      <c r="H407" s="41"/>
    </row>
    <row r="408" spans="1:8" ht="22.5">
      <c r="A408" s="7" t="s">
        <v>74</v>
      </c>
      <c r="B408" s="7" t="s">
        <v>79</v>
      </c>
      <c r="C408" s="7" t="s">
        <v>187</v>
      </c>
      <c r="D408" s="7" t="s">
        <v>343</v>
      </c>
      <c r="E408" s="123" t="s">
        <v>344</v>
      </c>
      <c r="F408" s="82">
        <f>70+45+13</f>
        <v>128</v>
      </c>
      <c r="G408" s="103">
        <v>13</v>
      </c>
      <c r="H408" s="41"/>
    </row>
    <row r="409" spans="1:8" ht="22.5">
      <c r="A409" s="7" t="s">
        <v>74</v>
      </c>
      <c r="B409" s="7" t="s">
        <v>79</v>
      </c>
      <c r="C409" s="7" t="s">
        <v>187</v>
      </c>
      <c r="D409" s="7" t="s">
        <v>247</v>
      </c>
      <c r="E409" s="123" t="s">
        <v>248</v>
      </c>
      <c r="F409" s="82">
        <f>753-45-10.63-3.41-16-18-32+100-13</f>
        <v>714.96</v>
      </c>
      <c r="G409" s="103">
        <f>100-13</f>
        <v>87</v>
      </c>
      <c r="H409" s="41"/>
    </row>
    <row r="410" spans="1:8" ht="12.75">
      <c r="A410" s="7" t="s">
        <v>74</v>
      </c>
      <c r="B410" s="7" t="s">
        <v>79</v>
      </c>
      <c r="C410" s="7" t="s">
        <v>187</v>
      </c>
      <c r="D410" s="7" t="s">
        <v>354</v>
      </c>
      <c r="E410" s="122" t="s">
        <v>355</v>
      </c>
      <c r="F410" s="82">
        <f>F411</f>
        <v>37</v>
      </c>
      <c r="G410" s="103"/>
      <c r="H410" s="41"/>
    </row>
    <row r="411" spans="1:8" ht="12.75">
      <c r="A411" s="7" t="s">
        <v>74</v>
      </c>
      <c r="B411" s="7" t="s">
        <v>79</v>
      </c>
      <c r="C411" s="7" t="s">
        <v>187</v>
      </c>
      <c r="D411" s="7" t="s">
        <v>356</v>
      </c>
      <c r="E411" s="122" t="s">
        <v>357</v>
      </c>
      <c r="F411" s="82">
        <f>F412+F413</f>
        <v>37</v>
      </c>
      <c r="G411" s="103"/>
      <c r="H411" s="41"/>
    </row>
    <row r="412" spans="1:8" ht="12.75">
      <c r="A412" s="7" t="s">
        <v>74</v>
      </c>
      <c r="B412" s="7" t="s">
        <v>79</v>
      </c>
      <c r="C412" s="7" t="s">
        <v>187</v>
      </c>
      <c r="D412" s="7" t="s">
        <v>266</v>
      </c>
      <c r="E412" s="123" t="s">
        <v>267</v>
      </c>
      <c r="F412" s="82">
        <v>21</v>
      </c>
      <c r="G412" s="103"/>
      <c r="H412" s="41"/>
    </row>
    <row r="413" spans="1:8" ht="12.75">
      <c r="A413" s="7" t="s">
        <v>74</v>
      </c>
      <c r="B413" s="7" t="s">
        <v>79</v>
      </c>
      <c r="C413" s="7" t="s">
        <v>187</v>
      </c>
      <c r="D413" s="7" t="s">
        <v>268</v>
      </c>
      <c r="E413" s="123" t="s">
        <v>269</v>
      </c>
      <c r="F413" s="82">
        <f>0+16</f>
        <v>16</v>
      </c>
      <c r="G413" s="103"/>
      <c r="H413" s="41"/>
    </row>
    <row r="414" spans="1:8" ht="33.75">
      <c r="A414" s="7" t="s">
        <v>74</v>
      </c>
      <c r="B414" s="7" t="s">
        <v>79</v>
      </c>
      <c r="C414" s="7" t="s">
        <v>188</v>
      </c>
      <c r="D414" s="7"/>
      <c r="E414" s="123" t="s">
        <v>185</v>
      </c>
      <c r="F414" s="82">
        <f>F415+F419+F423</f>
        <v>3686.2</v>
      </c>
      <c r="G414" s="103"/>
      <c r="H414" s="41"/>
    </row>
    <row r="415" spans="1:8" ht="45">
      <c r="A415" s="7" t="s">
        <v>74</v>
      </c>
      <c r="B415" s="7" t="s">
        <v>79</v>
      </c>
      <c r="C415" s="7" t="s">
        <v>188</v>
      </c>
      <c r="D415" s="7" t="s">
        <v>333</v>
      </c>
      <c r="E415" s="123" t="s">
        <v>334</v>
      </c>
      <c r="F415" s="82">
        <f>F416</f>
        <v>3031.2</v>
      </c>
      <c r="G415" s="103"/>
      <c r="H415" s="41"/>
    </row>
    <row r="416" spans="1:8" ht="12.75">
      <c r="A416" s="7" t="s">
        <v>74</v>
      </c>
      <c r="B416" s="7" t="s">
        <v>79</v>
      </c>
      <c r="C416" s="7" t="s">
        <v>188</v>
      </c>
      <c r="D416" s="7" t="s">
        <v>335</v>
      </c>
      <c r="E416" s="123" t="s">
        <v>336</v>
      </c>
      <c r="F416" s="82">
        <f>F417+F418</f>
        <v>3031.2</v>
      </c>
      <c r="G416" s="103"/>
      <c r="H416" s="41"/>
    </row>
    <row r="417" spans="1:8" ht="12.75">
      <c r="A417" s="7" t="s">
        <v>74</v>
      </c>
      <c r="B417" s="7" t="s">
        <v>79</v>
      </c>
      <c r="C417" s="7" t="s">
        <v>188</v>
      </c>
      <c r="D417" s="7" t="s">
        <v>337</v>
      </c>
      <c r="E417" s="123" t="s">
        <v>338</v>
      </c>
      <c r="F417" s="82">
        <f>2764+99+50+74.2</f>
        <v>2987.2</v>
      </c>
      <c r="G417" s="103">
        <v>74.2</v>
      </c>
      <c r="H417" s="41"/>
    </row>
    <row r="418" spans="1:8" ht="12.75">
      <c r="A418" s="7" t="s">
        <v>74</v>
      </c>
      <c r="B418" s="7" t="s">
        <v>79</v>
      </c>
      <c r="C418" s="7" t="s">
        <v>188</v>
      </c>
      <c r="D418" s="7" t="s">
        <v>406</v>
      </c>
      <c r="E418" s="123" t="s">
        <v>349</v>
      </c>
      <c r="F418" s="82">
        <v>44</v>
      </c>
      <c r="G418" s="103"/>
      <c r="H418" s="41"/>
    </row>
    <row r="419" spans="1:8" ht="22.5">
      <c r="A419" s="7" t="s">
        <v>74</v>
      </c>
      <c r="B419" s="7" t="s">
        <v>79</v>
      </c>
      <c r="C419" s="7" t="s">
        <v>188</v>
      </c>
      <c r="D419" s="7" t="s">
        <v>340</v>
      </c>
      <c r="E419" s="123" t="s">
        <v>341</v>
      </c>
      <c r="F419" s="82">
        <f>F420</f>
        <v>603</v>
      </c>
      <c r="G419" s="103"/>
      <c r="H419" s="41"/>
    </row>
    <row r="420" spans="1:8" ht="22.5">
      <c r="A420" s="7" t="s">
        <v>74</v>
      </c>
      <c r="B420" s="7" t="s">
        <v>79</v>
      </c>
      <c r="C420" s="7" t="s">
        <v>188</v>
      </c>
      <c r="D420" s="7" t="s">
        <v>339</v>
      </c>
      <c r="E420" s="123" t="s">
        <v>342</v>
      </c>
      <c r="F420" s="82">
        <f>F421+F422</f>
        <v>603</v>
      </c>
      <c r="G420" s="103"/>
      <c r="H420" s="41"/>
    </row>
    <row r="421" spans="1:8" ht="22.5">
      <c r="A421" s="7" t="s">
        <v>74</v>
      </c>
      <c r="B421" s="7" t="s">
        <v>79</v>
      </c>
      <c r="C421" s="7" t="s">
        <v>188</v>
      </c>
      <c r="D421" s="7" t="s">
        <v>343</v>
      </c>
      <c r="E421" s="123" t="s">
        <v>344</v>
      </c>
      <c r="F421" s="82">
        <v>77</v>
      </c>
      <c r="G421" s="103"/>
      <c r="H421" s="41"/>
    </row>
    <row r="422" spans="1:8" ht="22.5">
      <c r="A422" s="7" t="s">
        <v>74</v>
      </c>
      <c r="B422" s="7" t="s">
        <v>79</v>
      </c>
      <c r="C422" s="7" t="s">
        <v>188</v>
      </c>
      <c r="D422" s="7" t="s">
        <v>247</v>
      </c>
      <c r="E422" s="123" t="s">
        <v>248</v>
      </c>
      <c r="F422" s="82">
        <f>759-221-44+32</f>
        <v>526</v>
      </c>
      <c r="G422" s="103"/>
      <c r="H422" s="41"/>
    </row>
    <row r="423" spans="1:8" ht="12.75">
      <c r="A423" s="7" t="s">
        <v>74</v>
      </c>
      <c r="B423" s="7" t="s">
        <v>79</v>
      </c>
      <c r="C423" s="7" t="s">
        <v>188</v>
      </c>
      <c r="D423" s="7" t="s">
        <v>354</v>
      </c>
      <c r="E423" s="122" t="s">
        <v>355</v>
      </c>
      <c r="F423" s="82">
        <f>F424</f>
        <v>52</v>
      </c>
      <c r="G423" s="103"/>
      <c r="H423" s="41"/>
    </row>
    <row r="424" spans="1:8" ht="12.75">
      <c r="A424" s="7" t="s">
        <v>74</v>
      </c>
      <c r="B424" s="7" t="s">
        <v>79</v>
      </c>
      <c r="C424" s="7" t="s">
        <v>188</v>
      </c>
      <c r="D424" s="7" t="s">
        <v>356</v>
      </c>
      <c r="E424" s="122" t="s">
        <v>357</v>
      </c>
      <c r="F424" s="82">
        <f>F425+F426</f>
        <v>52</v>
      </c>
      <c r="G424" s="103"/>
      <c r="H424" s="41"/>
    </row>
    <row r="425" spans="1:8" ht="12.75">
      <c r="A425" s="7" t="s">
        <v>74</v>
      </c>
      <c r="B425" s="7" t="s">
        <v>79</v>
      </c>
      <c r="C425" s="7" t="s">
        <v>188</v>
      </c>
      <c r="D425" s="7" t="s">
        <v>266</v>
      </c>
      <c r="E425" s="123" t="s">
        <v>267</v>
      </c>
      <c r="F425" s="82">
        <v>52</v>
      </c>
      <c r="G425" s="103"/>
      <c r="H425" s="41"/>
    </row>
    <row r="426" spans="1:8" ht="12.75">
      <c r="A426" s="7" t="s">
        <v>74</v>
      </c>
      <c r="B426" s="7" t="s">
        <v>79</v>
      </c>
      <c r="C426" s="7" t="s">
        <v>188</v>
      </c>
      <c r="D426" s="7" t="s">
        <v>268</v>
      </c>
      <c r="E426" s="123" t="s">
        <v>269</v>
      </c>
      <c r="F426" s="82">
        <v>0</v>
      </c>
      <c r="G426" s="103"/>
      <c r="H426" s="41"/>
    </row>
    <row r="427" spans="1:8" ht="22.5" hidden="1">
      <c r="A427" s="7" t="s">
        <v>74</v>
      </c>
      <c r="B427" s="7" t="s">
        <v>79</v>
      </c>
      <c r="C427" s="7" t="s">
        <v>323</v>
      </c>
      <c r="D427" s="7"/>
      <c r="E427" s="123" t="s">
        <v>324</v>
      </c>
      <c r="F427" s="82">
        <f>F428</f>
        <v>0</v>
      </c>
      <c r="G427" s="103"/>
      <c r="H427" s="41"/>
    </row>
    <row r="428" spans="1:8" ht="12.75" hidden="1">
      <c r="A428" s="7" t="s">
        <v>74</v>
      </c>
      <c r="B428" s="7" t="s">
        <v>79</v>
      </c>
      <c r="C428" s="7" t="s">
        <v>325</v>
      </c>
      <c r="D428" s="7"/>
      <c r="E428" s="123" t="s">
        <v>326</v>
      </c>
      <c r="F428" s="82">
        <f>F429</f>
        <v>0</v>
      </c>
      <c r="G428" s="103"/>
      <c r="H428" s="41"/>
    </row>
    <row r="429" spans="1:8" ht="22.5" hidden="1">
      <c r="A429" s="7" t="s">
        <v>74</v>
      </c>
      <c r="B429" s="7" t="s">
        <v>79</v>
      </c>
      <c r="C429" s="7" t="s">
        <v>327</v>
      </c>
      <c r="D429" s="7"/>
      <c r="E429" s="123" t="s">
        <v>328</v>
      </c>
      <c r="F429" s="82">
        <f>F430</f>
        <v>0</v>
      </c>
      <c r="G429" s="103"/>
      <c r="H429" s="41"/>
    </row>
    <row r="430" spans="1:8" ht="12.75" hidden="1">
      <c r="A430" s="7" t="s">
        <v>74</v>
      </c>
      <c r="B430" s="7" t="s">
        <v>79</v>
      </c>
      <c r="C430" s="7" t="s">
        <v>327</v>
      </c>
      <c r="D430" s="7" t="s">
        <v>129</v>
      </c>
      <c r="E430" s="123" t="s">
        <v>134</v>
      </c>
      <c r="F430" s="82"/>
      <c r="G430" s="103"/>
      <c r="H430" s="41"/>
    </row>
    <row r="431" spans="1:8" ht="45" hidden="1">
      <c r="A431" s="7" t="s">
        <v>74</v>
      </c>
      <c r="B431" s="7" t="s">
        <v>79</v>
      </c>
      <c r="C431" s="7" t="s">
        <v>317</v>
      </c>
      <c r="D431" s="7"/>
      <c r="E431" s="123" t="s">
        <v>318</v>
      </c>
      <c r="F431" s="82">
        <f>F432+F433</f>
        <v>0</v>
      </c>
      <c r="G431" s="103"/>
      <c r="H431" s="41"/>
    </row>
    <row r="432" spans="1:8" ht="22.5" hidden="1">
      <c r="A432" s="7" t="s">
        <v>74</v>
      </c>
      <c r="B432" s="7" t="s">
        <v>79</v>
      </c>
      <c r="C432" s="7" t="s">
        <v>317</v>
      </c>
      <c r="D432" s="7" t="s">
        <v>247</v>
      </c>
      <c r="E432" s="123" t="s">
        <v>248</v>
      </c>
      <c r="F432" s="82"/>
      <c r="G432" s="103"/>
      <c r="H432" s="41"/>
    </row>
    <row r="433" spans="1:8" ht="12.75" hidden="1">
      <c r="A433" s="7" t="s">
        <v>74</v>
      </c>
      <c r="B433" s="7" t="s">
        <v>79</v>
      </c>
      <c r="C433" s="7" t="s">
        <v>317</v>
      </c>
      <c r="D433" s="7" t="s">
        <v>264</v>
      </c>
      <c r="E433" s="123" t="s">
        <v>265</v>
      </c>
      <c r="F433" s="82"/>
      <c r="G433" s="103"/>
      <c r="H433" s="41"/>
    </row>
    <row r="434" spans="1:8" s="23" customFormat="1" ht="18" customHeight="1" hidden="1">
      <c r="A434" s="15" t="s">
        <v>74</v>
      </c>
      <c r="B434" s="15" t="s">
        <v>55</v>
      </c>
      <c r="C434" s="15"/>
      <c r="D434" s="15"/>
      <c r="E434" s="117" t="s">
        <v>205</v>
      </c>
      <c r="F434" s="83">
        <f>F435+F445</f>
        <v>4015.7</v>
      </c>
      <c r="G434" s="105"/>
      <c r="H434" s="101"/>
    </row>
    <row r="435" spans="1:8" s="23" customFormat="1" ht="21" customHeight="1">
      <c r="A435" s="7" t="s">
        <v>74</v>
      </c>
      <c r="B435" s="7" t="s">
        <v>55</v>
      </c>
      <c r="C435" s="7" t="s">
        <v>119</v>
      </c>
      <c r="D435" s="7"/>
      <c r="E435" s="122" t="s">
        <v>141</v>
      </c>
      <c r="F435" s="83">
        <f>F436</f>
        <v>1834.6599999999999</v>
      </c>
      <c r="G435" s="105"/>
      <c r="H435" s="101"/>
    </row>
    <row r="436" spans="1:8" s="23" customFormat="1" ht="15" customHeight="1">
      <c r="A436" s="7" t="s">
        <v>74</v>
      </c>
      <c r="B436" s="7" t="s">
        <v>55</v>
      </c>
      <c r="C436" s="7" t="s">
        <v>123</v>
      </c>
      <c r="D436" s="7"/>
      <c r="E436" s="123" t="s">
        <v>29</v>
      </c>
      <c r="F436" s="83">
        <f>F437+F441</f>
        <v>1834.6599999999999</v>
      </c>
      <c r="G436" s="105"/>
      <c r="H436" s="101"/>
    </row>
    <row r="437" spans="1:8" s="23" customFormat="1" ht="35.25" customHeight="1">
      <c r="A437" s="7" t="s">
        <v>74</v>
      </c>
      <c r="B437" s="7" t="s">
        <v>55</v>
      </c>
      <c r="C437" s="7" t="s">
        <v>123</v>
      </c>
      <c r="D437" s="7" t="s">
        <v>333</v>
      </c>
      <c r="E437" s="123" t="s">
        <v>334</v>
      </c>
      <c r="F437" s="81">
        <f>F438</f>
        <v>1597.6599999999999</v>
      </c>
      <c r="G437" s="103"/>
      <c r="H437" s="101"/>
    </row>
    <row r="438" spans="1:8" s="23" customFormat="1" ht="15" customHeight="1">
      <c r="A438" s="7" t="s">
        <v>74</v>
      </c>
      <c r="B438" s="7" t="s">
        <v>55</v>
      </c>
      <c r="C438" s="7" t="s">
        <v>123</v>
      </c>
      <c r="D438" s="7" t="s">
        <v>345</v>
      </c>
      <c r="E438" s="123" t="s">
        <v>346</v>
      </c>
      <c r="F438" s="81">
        <f>F439+F440</f>
        <v>1597.6599999999999</v>
      </c>
      <c r="G438" s="103"/>
      <c r="H438" s="101"/>
    </row>
    <row r="439" spans="1:8" s="23" customFormat="1" ht="15" customHeight="1">
      <c r="A439" s="7" t="s">
        <v>74</v>
      </c>
      <c r="B439" s="7" t="s">
        <v>55</v>
      </c>
      <c r="C439" s="7" t="s">
        <v>123</v>
      </c>
      <c r="D439" s="7" t="s">
        <v>347</v>
      </c>
      <c r="E439" s="123" t="s">
        <v>338</v>
      </c>
      <c r="F439" s="81">
        <f>1861-333.18</f>
        <v>1527.82</v>
      </c>
      <c r="G439" s="103">
        <v>-333.18</v>
      </c>
      <c r="H439" s="101"/>
    </row>
    <row r="440" spans="1:8" s="23" customFormat="1" ht="15" customHeight="1">
      <c r="A440" s="7" t="s">
        <v>74</v>
      </c>
      <c r="B440" s="7" t="s">
        <v>55</v>
      </c>
      <c r="C440" s="7" t="s">
        <v>123</v>
      </c>
      <c r="D440" s="7" t="s">
        <v>348</v>
      </c>
      <c r="E440" s="123" t="s">
        <v>349</v>
      </c>
      <c r="F440" s="81">
        <f>81+4-15.16</f>
        <v>69.84</v>
      </c>
      <c r="G440" s="103">
        <v>-15.16</v>
      </c>
      <c r="H440" s="101"/>
    </row>
    <row r="441" spans="1:8" s="23" customFormat="1" ht="15" customHeight="1">
      <c r="A441" s="7" t="s">
        <v>74</v>
      </c>
      <c r="B441" s="7" t="s">
        <v>55</v>
      </c>
      <c r="C441" s="7" t="s">
        <v>123</v>
      </c>
      <c r="D441" s="7" t="s">
        <v>340</v>
      </c>
      <c r="E441" s="123" t="s">
        <v>341</v>
      </c>
      <c r="F441" s="81">
        <f>F442</f>
        <v>237</v>
      </c>
      <c r="G441" s="103"/>
      <c r="H441" s="101"/>
    </row>
    <row r="442" spans="1:8" s="23" customFormat="1" ht="15" customHeight="1">
      <c r="A442" s="7" t="s">
        <v>74</v>
      </c>
      <c r="B442" s="7" t="s">
        <v>55</v>
      </c>
      <c r="C442" s="7" t="s">
        <v>123</v>
      </c>
      <c r="D442" s="7" t="s">
        <v>339</v>
      </c>
      <c r="E442" s="123" t="s">
        <v>342</v>
      </c>
      <c r="F442" s="81">
        <f>F443+F444</f>
        <v>237</v>
      </c>
      <c r="G442" s="103"/>
      <c r="H442" s="101"/>
    </row>
    <row r="443" spans="1:8" s="23" customFormat="1" ht="15" customHeight="1">
      <c r="A443" s="7" t="s">
        <v>74</v>
      </c>
      <c r="B443" s="7" t="s">
        <v>55</v>
      </c>
      <c r="C443" s="7" t="s">
        <v>123</v>
      </c>
      <c r="D443" s="7" t="s">
        <v>343</v>
      </c>
      <c r="E443" s="123" t="s">
        <v>344</v>
      </c>
      <c r="F443" s="81">
        <v>6</v>
      </c>
      <c r="G443" s="103"/>
      <c r="H443" s="101"/>
    </row>
    <row r="444" spans="1:8" s="23" customFormat="1" ht="15" customHeight="1">
      <c r="A444" s="7" t="s">
        <v>74</v>
      </c>
      <c r="B444" s="7" t="s">
        <v>55</v>
      </c>
      <c r="C444" s="7" t="s">
        <v>123</v>
      </c>
      <c r="D444" s="7" t="s">
        <v>247</v>
      </c>
      <c r="E444" s="123" t="s">
        <v>248</v>
      </c>
      <c r="F444" s="81">
        <f>163-41+113-4</f>
        <v>231</v>
      </c>
      <c r="G444" s="103"/>
      <c r="H444" s="101"/>
    </row>
    <row r="445" spans="1:8" ht="36.75" customHeight="1">
      <c r="A445" s="7" t="s">
        <v>74</v>
      </c>
      <c r="B445" s="7" t="s">
        <v>55</v>
      </c>
      <c r="C445" s="7" t="s">
        <v>104</v>
      </c>
      <c r="D445" s="7"/>
      <c r="E445" s="123" t="s">
        <v>155</v>
      </c>
      <c r="F445" s="81">
        <f>F446</f>
        <v>2181.04</v>
      </c>
      <c r="G445" s="106"/>
      <c r="H445" s="41"/>
    </row>
    <row r="446" spans="1:8" ht="12.75">
      <c r="A446" s="7" t="s">
        <v>74</v>
      </c>
      <c r="B446" s="7" t="s">
        <v>55</v>
      </c>
      <c r="C446" s="7" t="s">
        <v>158</v>
      </c>
      <c r="D446" s="7"/>
      <c r="E446" s="123" t="s">
        <v>73</v>
      </c>
      <c r="F446" s="82">
        <f>F447+F451+F455</f>
        <v>2181.04</v>
      </c>
      <c r="G446" s="103"/>
      <c r="H446" s="41"/>
    </row>
    <row r="447" spans="1:8" ht="45">
      <c r="A447" s="7" t="s">
        <v>74</v>
      </c>
      <c r="B447" s="7" t="s">
        <v>55</v>
      </c>
      <c r="C447" s="7" t="s">
        <v>158</v>
      </c>
      <c r="D447" s="7" t="s">
        <v>333</v>
      </c>
      <c r="E447" s="123" t="s">
        <v>334</v>
      </c>
      <c r="F447" s="82">
        <f>F448</f>
        <v>1784</v>
      </c>
      <c r="G447" s="103"/>
      <c r="H447" s="41"/>
    </row>
    <row r="448" spans="1:8" ht="12.75">
      <c r="A448" s="7" t="s">
        <v>74</v>
      </c>
      <c r="B448" s="7" t="s">
        <v>55</v>
      </c>
      <c r="C448" s="7" t="s">
        <v>158</v>
      </c>
      <c r="D448" s="7" t="s">
        <v>335</v>
      </c>
      <c r="E448" s="123" t="s">
        <v>336</v>
      </c>
      <c r="F448" s="82">
        <f>F449+F450</f>
        <v>1784</v>
      </c>
      <c r="G448" s="103"/>
      <c r="H448" s="41"/>
    </row>
    <row r="449" spans="1:8" ht="12.75">
      <c r="A449" s="7" t="s">
        <v>74</v>
      </c>
      <c r="B449" s="7" t="s">
        <v>55</v>
      </c>
      <c r="C449" s="7" t="s">
        <v>158</v>
      </c>
      <c r="D449" s="7" t="s">
        <v>337</v>
      </c>
      <c r="E449" s="123" t="s">
        <v>338</v>
      </c>
      <c r="F449" s="82">
        <f>1767</f>
        <v>1767</v>
      </c>
      <c r="G449" s="103"/>
      <c r="H449" s="41"/>
    </row>
    <row r="450" spans="1:8" ht="12.75">
      <c r="A450" s="7" t="s">
        <v>74</v>
      </c>
      <c r="B450" s="7" t="s">
        <v>55</v>
      </c>
      <c r="C450" s="7" t="s">
        <v>158</v>
      </c>
      <c r="D450" s="7" t="s">
        <v>406</v>
      </c>
      <c r="E450" s="123" t="s">
        <v>349</v>
      </c>
      <c r="F450" s="82">
        <v>17</v>
      </c>
      <c r="G450" s="103"/>
      <c r="H450" s="41"/>
    </row>
    <row r="451" spans="1:8" ht="22.5">
      <c r="A451" s="7" t="s">
        <v>74</v>
      </c>
      <c r="B451" s="7" t="s">
        <v>55</v>
      </c>
      <c r="C451" s="7" t="s">
        <v>158</v>
      </c>
      <c r="D451" s="7" t="s">
        <v>340</v>
      </c>
      <c r="E451" s="123" t="s">
        <v>341</v>
      </c>
      <c r="F451" s="81">
        <f>F452</f>
        <v>378.04</v>
      </c>
      <c r="G451" s="103"/>
      <c r="H451" s="41"/>
    </row>
    <row r="452" spans="1:8" ht="22.5">
      <c r="A452" s="7" t="s">
        <v>74</v>
      </c>
      <c r="B452" s="7" t="s">
        <v>55</v>
      </c>
      <c r="C452" s="7" t="s">
        <v>158</v>
      </c>
      <c r="D452" s="7" t="s">
        <v>339</v>
      </c>
      <c r="E452" s="123" t="s">
        <v>342</v>
      </c>
      <c r="F452" s="81">
        <f>F453+F454</f>
        <v>378.04</v>
      </c>
      <c r="G452" s="103"/>
      <c r="H452" s="41"/>
    </row>
    <row r="453" spans="1:8" ht="22.5">
      <c r="A453" s="7" t="s">
        <v>74</v>
      </c>
      <c r="B453" s="7" t="s">
        <v>55</v>
      </c>
      <c r="C453" s="7" t="s">
        <v>158</v>
      </c>
      <c r="D453" s="7" t="s">
        <v>343</v>
      </c>
      <c r="E453" s="123" t="s">
        <v>344</v>
      </c>
      <c r="F453" s="81">
        <f>70+50+127.8</f>
        <v>247.8</v>
      </c>
      <c r="G453" s="103">
        <v>127.8</v>
      </c>
      <c r="H453" s="41"/>
    </row>
    <row r="454" spans="1:8" ht="22.5">
      <c r="A454" s="7" t="s">
        <v>74</v>
      </c>
      <c r="B454" s="7" t="s">
        <v>55</v>
      </c>
      <c r="C454" s="7" t="s">
        <v>158</v>
      </c>
      <c r="D454" s="7" t="s">
        <v>247</v>
      </c>
      <c r="E454" s="123" t="s">
        <v>248</v>
      </c>
      <c r="F454" s="81">
        <f>250+80+10.63+3.41-19-50-17-127.8</f>
        <v>130.24</v>
      </c>
      <c r="G454" s="103">
        <v>-127.8</v>
      </c>
      <c r="H454" s="41"/>
    </row>
    <row r="455" spans="1:8" ht="12.75">
      <c r="A455" s="7" t="s">
        <v>74</v>
      </c>
      <c r="B455" s="7" t="s">
        <v>55</v>
      </c>
      <c r="C455" s="7" t="s">
        <v>158</v>
      </c>
      <c r="D455" s="7" t="s">
        <v>354</v>
      </c>
      <c r="E455" s="122" t="s">
        <v>355</v>
      </c>
      <c r="F455" s="82">
        <f>F456</f>
        <v>19</v>
      </c>
      <c r="G455" s="103"/>
      <c r="H455" s="41"/>
    </row>
    <row r="456" spans="1:8" ht="12.75">
      <c r="A456" s="7" t="s">
        <v>74</v>
      </c>
      <c r="B456" s="7" t="s">
        <v>55</v>
      </c>
      <c r="C456" s="7" t="s">
        <v>158</v>
      </c>
      <c r="D456" s="7" t="s">
        <v>356</v>
      </c>
      <c r="E456" s="122" t="s">
        <v>357</v>
      </c>
      <c r="F456" s="82">
        <f>F457+F458</f>
        <v>19</v>
      </c>
      <c r="G456" s="103"/>
      <c r="H456" s="41"/>
    </row>
    <row r="457" spans="1:8" ht="12.75">
      <c r="A457" s="7" t="s">
        <v>74</v>
      </c>
      <c r="B457" s="7" t="s">
        <v>55</v>
      </c>
      <c r="C457" s="7" t="s">
        <v>158</v>
      </c>
      <c r="D457" s="7" t="s">
        <v>266</v>
      </c>
      <c r="E457" s="123" t="s">
        <v>267</v>
      </c>
      <c r="F457" s="82">
        <v>5</v>
      </c>
      <c r="G457" s="103"/>
      <c r="H457" s="41"/>
    </row>
    <row r="458" spans="1:8" ht="12.75">
      <c r="A458" s="7" t="s">
        <v>74</v>
      </c>
      <c r="B458" s="7" t="s">
        <v>55</v>
      </c>
      <c r="C458" s="7" t="s">
        <v>158</v>
      </c>
      <c r="D458" s="7" t="s">
        <v>268</v>
      </c>
      <c r="E458" s="123" t="s">
        <v>269</v>
      </c>
      <c r="F458" s="82">
        <v>14</v>
      </c>
      <c r="G458" s="103"/>
      <c r="H458" s="41"/>
    </row>
    <row r="459" spans="1:8" ht="12.75">
      <c r="A459" s="7" t="s">
        <v>74</v>
      </c>
      <c r="B459" s="15" t="s">
        <v>202</v>
      </c>
      <c r="C459" s="15"/>
      <c r="D459" s="15"/>
      <c r="E459" s="118" t="s">
        <v>157</v>
      </c>
      <c r="F459" s="84">
        <f>F460</f>
        <v>750</v>
      </c>
      <c r="G459" s="107"/>
      <c r="H459" s="41"/>
    </row>
    <row r="460" spans="1:8" ht="12.75">
      <c r="A460" s="7" t="s">
        <v>74</v>
      </c>
      <c r="B460" s="15" t="s">
        <v>203</v>
      </c>
      <c r="C460" s="15"/>
      <c r="D460" s="15"/>
      <c r="E460" s="118" t="s">
        <v>204</v>
      </c>
      <c r="F460" s="82">
        <f>F461</f>
        <v>750</v>
      </c>
      <c r="G460" s="103"/>
      <c r="H460" s="41"/>
    </row>
    <row r="461" spans="1:8" ht="12.75">
      <c r="A461" s="7" t="s">
        <v>74</v>
      </c>
      <c r="B461" s="7" t="s">
        <v>203</v>
      </c>
      <c r="C461" s="12" t="s">
        <v>56</v>
      </c>
      <c r="D461" s="12"/>
      <c r="E461" s="122" t="s">
        <v>57</v>
      </c>
      <c r="F461" s="82">
        <f>F462</f>
        <v>750</v>
      </c>
      <c r="G461" s="103"/>
      <c r="H461" s="41"/>
    </row>
    <row r="462" spans="1:8" ht="22.5">
      <c r="A462" s="7" t="s">
        <v>74</v>
      </c>
      <c r="B462" s="7" t="s">
        <v>203</v>
      </c>
      <c r="C462" s="12" t="s">
        <v>156</v>
      </c>
      <c r="D462" s="12"/>
      <c r="E462" s="122" t="s">
        <v>58</v>
      </c>
      <c r="F462" s="82">
        <f>F463</f>
        <v>750</v>
      </c>
      <c r="G462" s="103"/>
      <c r="H462" s="41"/>
    </row>
    <row r="463" spans="1:8" ht="22.5">
      <c r="A463" s="7" t="s">
        <v>74</v>
      </c>
      <c r="B463" s="7" t="s">
        <v>203</v>
      </c>
      <c r="C463" s="12" t="s">
        <v>156</v>
      </c>
      <c r="D463" s="12" t="s">
        <v>247</v>
      </c>
      <c r="E463" s="122" t="s">
        <v>248</v>
      </c>
      <c r="F463" s="82">
        <f>650+100</f>
        <v>750</v>
      </c>
      <c r="G463" s="103"/>
      <c r="H463" s="41"/>
    </row>
    <row r="464" spans="1:8" ht="24" customHeight="1">
      <c r="A464" s="15" t="s">
        <v>86</v>
      </c>
      <c r="B464" s="15"/>
      <c r="C464" s="15"/>
      <c r="D464" s="15"/>
      <c r="E464" s="117" t="s">
        <v>278</v>
      </c>
      <c r="F464" s="16">
        <f>F465+F609</f>
        <v>167978.33000000002</v>
      </c>
      <c r="G464" s="39"/>
      <c r="H464" s="41"/>
    </row>
    <row r="465" spans="1:8" s="23" customFormat="1" ht="12.75">
      <c r="A465" s="15" t="s">
        <v>86</v>
      </c>
      <c r="B465" s="15" t="s">
        <v>46</v>
      </c>
      <c r="C465" s="15"/>
      <c r="D465" s="15"/>
      <c r="E465" s="118" t="s">
        <v>47</v>
      </c>
      <c r="F465" s="16">
        <f>F466+F486+F528+F539+F564</f>
        <v>166291.43000000002</v>
      </c>
      <c r="G465" s="39"/>
      <c r="H465" s="101"/>
    </row>
    <row r="466" spans="1:8" s="23" customFormat="1" ht="12.75">
      <c r="A466" s="15" t="s">
        <v>86</v>
      </c>
      <c r="B466" s="15" t="s">
        <v>87</v>
      </c>
      <c r="C466" s="15"/>
      <c r="D466" s="15"/>
      <c r="E466" s="118" t="s">
        <v>88</v>
      </c>
      <c r="F466" s="16">
        <f>F467+F473+F476</f>
        <v>38940</v>
      </c>
      <c r="G466" s="39"/>
      <c r="H466" s="101"/>
    </row>
    <row r="467" spans="1:8" ht="12.75">
      <c r="A467" s="7" t="s">
        <v>86</v>
      </c>
      <c r="B467" s="7" t="s">
        <v>87</v>
      </c>
      <c r="C467" s="7" t="s">
        <v>100</v>
      </c>
      <c r="D467" s="7"/>
      <c r="E467" s="123" t="s">
        <v>101</v>
      </c>
      <c r="F467" s="8">
        <f>F468</f>
        <v>15033.299999999996</v>
      </c>
      <c r="G467" s="40"/>
      <c r="H467" s="41"/>
    </row>
    <row r="468" spans="1:8" ht="12.75">
      <c r="A468" s="7" t="s">
        <v>86</v>
      </c>
      <c r="B468" s="7" t="s">
        <v>87</v>
      </c>
      <c r="C468" s="7" t="s">
        <v>136</v>
      </c>
      <c r="D468" s="7"/>
      <c r="E468" s="123" t="s">
        <v>73</v>
      </c>
      <c r="F468" s="8">
        <f>F469</f>
        <v>15033.299999999996</v>
      </c>
      <c r="G468" s="40"/>
      <c r="H468" s="41"/>
    </row>
    <row r="469" spans="1:8" ht="22.5">
      <c r="A469" s="7" t="s">
        <v>86</v>
      </c>
      <c r="B469" s="7" t="s">
        <v>87</v>
      </c>
      <c r="C469" s="7" t="s">
        <v>136</v>
      </c>
      <c r="D469" s="7" t="s">
        <v>358</v>
      </c>
      <c r="E469" s="123" t="s">
        <v>361</v>
      </c>
      <c r="F469" s="8">
        <f>F470</f>
        <v>15033.299999999996</v>
      </c>
      <c r="G469" s="40"/>
      <c r="H469" s="41"/>
    </row>
    <row r="470" spans="1:8" ht="12.75">
      <c r="A470" s="7" t="s">
        <v>86</v>
      </c>
      <c r="B470" s="7" t="s">
        <v>87</v>
      </c>
      <c r="C470" s="7" t="s">
        <v>136</v>
      </c>
      <c r="D470" s="7" t="s">
        <v>359</v>
      </c>
      <c r="E470" s="123" t="s">
        <v>360</v>
      </c>
      <c r="F470" s="8">
        <f>F471+F472</f>
        <v>15033.299999999996</v>
      </c>
      <c r="G470" s="40"/>
      <c r="H470" s="41"/>
    </row>
    <row r="471" spans="1:8" ht="33.75">
      <c r="A471" s="7" t="s">
        <v>86</v>
      </c>
      <c r="B471" s="7" t="s">
        <v>87</v>
      </c>
      <c r="C471" s="7" t="s">
        <v>136</v>
      </c>
      <c r="D471" s="143" t="s">
        <v>262</v>
      </c>
      <c r="E471" s="128" t="s">
        <v>263</v>
      </c>
      <c r="F471" s="82">
        <f>35625-1242-2106.7-358.04+567+3028+600-500-22415.14</f>
        <v>13198.119999999995</v>
      </c>
      <c r="G471" s="103">
        <f>3028+600-500-22415.14</f>
        <v>-19287.14</v>
      </c>
      <c r="H471" s="41"/>
    </row>
    <row r="472" spans="1:8" ht="12.75">
      <c r="A472" s="7" t="s">
        <v>86</v>
      </c>
      <c r="B472" s="7" t="s">
        <v>87</v>
      </c>
      <c r="C472" s="7" t="s">
        <v>136</v>
      </c>
      <c r="D472" s="143" t="s">
        <v>264</v>
      </c>
      <c r="E472" s="128" t="s">
        <v>265</v>
      </c>
      <c r="F472" s="82">
        <f>342+2106.7+250+608.04-250-1221.56</f>
        <v>1835.1799999999998</v>
      </c>
      <c r="G472" s="103">
        <f>-250-1221.56</f>
        <v>-1471.56</v>
      </c>
      <c r="H472" s="41"/>
    </row>
    <row r="473" spans="1:8" ht="33.75">
      <c r="A473" s="7" t="s">
        <v>86</v>
      </c>
      <c r="B473" s="7" t="s">
        <v>87</v>
      </c>
      <c r="C473" s="7" t="s">
        <v>414</v>
      </c>
      <c r="D473" s="143"/>
      <c r="E473" s="128" t="s">
        <v>415</v>
      </c>
      <c r="F473" s="82">
        <f>F474</f>
        <v>270</v>
      </c>
      <c r="G473" s="103"/>
      <c r="H473" s="41"/>
    </row>
    <row r="474" spans="1:8" ht="12.75">
      <c r="A474" s="7" t="s">
        <v>86</v>
      </c>
      <c r="B474" s="7" t="s">
        <v>87</v>
      </c>
      <c r="C474" s="7" t="s">
        <v>414</v>
      </c>
      <c r="D474" s="143">
        <v>612</v>
      </c>
      <c r="E474" s="128" t="s">
        <v>265</v>
      </c>
      <c r="F474" s="82">
        <v>270</v>
      </c>
      <c r="G474" s="103">
        <v>270</v>
      </c>
      <c r="H474" s="41"/>
    </row>
    <row r="475" spans="1:8" ht="12.75">
      <c r="A475" s="7" t="s">
        <v>86</v>
      </c>
      <c r="B475" s="7" t="s">
        <v>87</v>
      </c>
      <c r="C475" s="7" t="s">
        <v>98</v>
      </c>
      <c r="D475" s="143"/>
      <c r="E475" s="121" t="s">
        <v>99</v>
      </c>
      <c r="F475" s="82">
        <f>F476</f>
        <v>23636.7</v>
      </c>
      <c r="G475" s="103"/>
      <c r="H475" s="41"/>
    </row>
    <row r="476" spans="1:8" ht="33.75">
      <c r="A476" s="7" t="s">
        <v>86</v>
      </c>
      <c r="B476" s="7" t="s">
        <v>87</v>
      </c>
      <c r="C476" s="7" t="s">
        <v>435</v>
      </c>
      <c r="D476" s="143"/>
      <c r="E476" s="128" t="s">
        <v>437</v>
      </c>
      <c r="F476" s="82">
        <f>F477</f>
        <v>23636.7</v>
      </c>
      <c r="G476" s="103"/>
      <c r="H476" s="41"/>
    </row>
    <row r="477" spans="1:8" ht="22.5">
      <c r="A477" s="7" t="s">
        <v>86</v>
      </c>
      <c r="B477" s="7" t="s">
        <v>87</v>
      </c>
      <c r="C477" s="7" t="s">
        <v>436</v>
      </c>
      <c r="D477" s="143"/>
      <c r="E477" s="128" t="s">
        <v>440</v>
      </c>
      <c r="F477" s="82">
        <f>F478+F480+F482+F484</f>
        <v>23636.7</v>
      </c>
      <c r="G477" s="103"/>
      <c r="H477" s="41"/>
    </row>
    <row r="478" spans="1:8" ht="12.75">
      <c r="A478" s="7" t="s">
        <v>86</v>
      </c>
      <c r="B478" s="7" t="s">
        <v>87</v>
      </c>
      <c r="C478" s="7" t="s">
        <v>438</v>
      </c>
      <c r="D478" s="143"/>
      <c r="E478" s="128" t="s">
        <v>439</v>
      </c>
      <c r="F478" s="82">
        <f>F479</f>
        <v>22415.14</v>
      </c>
      <c r="G478" s="103"/>
      <c r="H478" s="41"/>
    </row>
    <row r="479" spans="1:8" ht="33.75">
      <c r="A479" s="7" t="s">
        <v>86</v>
      </c>
      <c r="B479" s="7" t="s">
        <v>87</v>
      </c>
      <c r="C479" s="7" t="s">
        <v>438</v>
      </c>
      <c r="D479" s="143">
        <v>611</v>
      </c>
      <c r="E479" s="128" t="s">
        <v>263</v>
      </c>
      <c r="F479" s="82">
        <v>22415.14</v>
      </c>
      <c r="G479" s="103">
        <v>22415.14</v>
      </c>
      <c r="H479" s="41"/>
    </row>
    <row r="480" spans="1:8" ht="22.5">
      <c r="A480" s="7" t="s">
        <v>86</v>
      </c>
      <c r="B480" s="7" t="s">
        <v>87</v>
      </c>
      <c r="C480" s="7" t="s">
        <v>441</v>
      </c>
      <c r="D480" s="143"/>
      <c r="E480" s="128" t="s">
        <v>442</v>
      </c>
      <c r="F480" s="82">
        <f>F481</f>
        <v>0</v>
      </c>
      <c r="G480" s="103"/>
      <c r="H480" s="41"/>
    </row>
    <row r="481" spans="1:8" ht="12.75">
      <c r="A481" s="7" t="s">
        <v>86</v>
      </c>
      <c r="B481" s="7" t="s">
        <v>87</v>
      </c>
      <c r="C481" s="7" t="s">
        <v>441</v>
      </c>
      <c r="D481" s="143">
        <v>612</v>
      </c>
      <c r="E481" s="128" t="s">
        <v>265</v>
      </c>
      <c r="F481" s="82">
        <v>0</v>
      </c>
      <c r="G481" s="103"/>
      <c r="H481" s="41"/>
    </row>
    <row r="482" spans="1:8" ht="12.75">
      <c r="A482" s="7" t="s">
        <v>86</v>
      </c>
      <c r="B482" s="7" t="s">
        <v>87</v>
      </c>
      <c r="C482" s="7" t="s">
        <v>443</v>
      </c>
      <c r="D482" s="143"/>
      <c r="E482" s="128" t="s">
        <v>444</v>
      </c>
      <c r="F482" s="82">
        <f>F483</f>
        <v>250</v>
      </c>
      <c r="G482" s="103"/>
      <c r="H482" s="41"/>
    </row>
    <row r="483" spans="1:8" ht="12.75">
      <c r="A483" s="7" t="s">
        <v>86</v>
      </c>
      <c r="B483" s="7" t="s">
        <v>87</v>
      </c>
      <c r="C483" s="7" t="s">
        <v>443</v>
      </c>
      <c r="D483" s="143">
        <v>612</v>
      </c>
      <c r="E483" s="128" t="s">
        <v>265</v>
      </c>
      <c r="F483" s="82">
        <v>250</v>
      </c>
      <c r="G483" s="103">
        <v>250</v>
      </c>
      <c r="H483" s="41"/>
    </row>
    <row r="484" spans="1:8" ht="12.75">
      <c r="A484" s="7" t="s">
        <v>86</v>
      </c>
      <c r="B484" s="7" t="s">
        <v>87</v>
      </c>
      <c r="C484" s="7" t="s">
        <v>445</v>
      </c>
      <c r="D484" s="143"/>
      <c r="E484" s="128" t="s">
        <v>446</v>
      </c>
      <c r="F484" s="82">
        <f>F485</f>
        <v>971.56</v>
      </c>
      <c r="G484" s="103"/>
      <c r="H484" s="41"/>
    </row>
    <row r="485" spans="1:8" ht="12.75">
      <c r="A485" s="7" t="s">
        <v>86</v>
      </c>
      <c r="B485" s="7" t="s">
        <v>87</v>
      </c>
      <c r="C485" s="7" t="s">
        <v>445</v>
      </c>
      <c r="D485" s="143">
        <v>612</v>
      </c>
      <c r="E485" s="128" t="s">
        <v>265</v>
      </c>
      <c r="F485" s="82">
        <v>971.56</v>
      </c>
      <c r="G485" s="103">
        <v>971.56</v>
      </c>
      <c r="H485" s="41"/>
    </row>
    <row r="486" spans="1:8" s="23" customFormat="1" ht="12.75">
      <c r="A486" s="15" t="s">
        <v>86</v>
      </c>
      <c r="B486" s="15" t="s">
        <v>75</v>
      </c>
      <c r="C486" s="15"/>
      <c r="D486" s="15"/>
      <c r="E486" s="118" t="s">
        <v>76</v>
      </c>
      <c r="F486" s="84">
        <f>F487+F493+F499+F508</f>
        <v>116899.43000000002</v>
      </c>
      <c r="G486" s="107"/>
      <c r="H486" s="101"/>
    </row>
    <row r="487" spans="1:8" ht="12.75">
      <c r="A487" s="7" t="s">
        <v>86</v>
      </c>
      <c r="B487" s="7" t="s">
        <v>75</v>
      </c>
      <c r="C487" s="7" t="s">
        <v>102</v>
      </c>
      <c r="D487" s="7"/>
      <c r="E487" s="123" t="s">
        <v>103</v>
      </c>
      <c r="F487" s="81">
        <f>F488</f>
        <v>11599.999999999998</v>
      </c>
      <c r="G487" s="106"/>
      <c r="H487" s="41"/>
    </row>
    <row r="488" spans="1:8" ht="22.5">
      <c r="A488" s="7" t="s">
        <v>86</v>
      </c>
      <c r="B488" s="7" t="s">
        <v>75</v>
      </c>
      <c r="C488" s="7" t="s">
        <v>146</v>
      </c>
      <c r="D488" s="7"/>
      <c r="E488" s="123" t="s">
        <v>147</v>
      </c>
      <c r="F488" s="81">
        <f>F489</f>
        <v>11599.999999999998</v>
      </c>
      <c r="G488" s="106"/>
      <c r="H488" s="41"/>
    </row>
    <row r="489" spans="1:8" ht="22.5">
      <c r="A489" s="7" t="s">
        <v>86</v>
      </c>
      <c r="B489" s="7" t="s">
        <v>75</v>
      </c>
      <c r="C489" s="7" t="s">
        <v>146</v>
      </c>
      <c r="D489" s="7" t="s">
        <v>358</v>
      </c>
      <c r="E489" s="123" t="s">
        <v>361</v>
      </c>
      <c r="F489" s="81">
        <f>F490</f>
        <v>11599.999999999998</v>
      </c>
      <c r="G489" s="106"/>
      <c r="H489" s="41"/>
    </row>
    <row r="490" spans="1:8" ht="12.75">
      <c r="A490" s="7" t="s">
        <v>86</v>
      </c>
      <c r="B490" s="7" t="s">
        <v>75</v>
      </c>
      <c r="C490" s="7" t="s">
        <v>146</v>
      </c>
      <c r="D490" s="7" t="s">
        <v>359</v>
      </c>
      <c r="E490" s="123" t="s">
        <v>360</v>
      </c>
      <c r="F490" s="81">
        <f>F491+F492</f>
        <v>11599.999999999998</v>
      </c>
      <c r="G490" s="106"/>
      <c r="H490" s="41"/>
    </row>
    <row r="491" spans="1:8" ht="33.75">
      <c r="A491" s="7" t="s">
        <v>86</v>
      </c>
      <c r="B491" s="7" t="s">
        <v>75</v>
      </c>
      <c r="C491" s="7" t="s">
        <v>146</v>
      </c>
      <c r="D491" s="143" t="s">
        <v>262</v>
      </c>
      <c r="E491" s="128" t="s">
        <v>263</v>
      </c>
      <c r="F491" s="82">
        <f>24150-452-2645.2+50-642.63+1084.73+500-12663.75</f>
        <v>9381.149999999998</v>
      </c>
      <c r="G491" s="103">
        <f>1084.73+500-12663.75</f>
        <v>-11079.02</v>
      </c>
      <c r="H491" s="41"/>
    </row>
    <row r="492" spans="1:8" ht="12.75">
      <c r="A492" s="7" t="s">
        <v>86</v>
      </c>
      <c r="B492" s="7" t="s">
        <v>75</v>
      </c>
      <c r="C492" s="7" t="s">
        <v>146</v>
      </c>
      <c r="D492" s="143" t="s">
        <v>264</v>
      </c>
      <c r="E492" s="128" t="s">
        <v>265</v>
      </c>
      <c r="F492" s="82">
        <f>1326+2645.2-250+392.63-160+140+250-2124.98</f>
        <v>2218.85</v>
      </c>
      <c r="G492" s="103">
        <f>-160+140+250-2124.98</f>
        <v>-1894.98</v>
      </c>
      <c r="H492" s="41"/>
    </row>
    <row r="493" spans="1:8" ht="12.75">
      <c r="A493" s="8">
        <v>575</v>
      </c>
      <c r="B493" s="7" t="s">
        <v>75</v>
      </c>
      <c r="C493" s="8">
        <v>4230000</v>
      </c>
      <c r="D493" s="8"/>
      <c r="E493" s="123" t="s">
        <v>78</v>
      </c>
      <c r="F493" s="8">
        <f>F494</f>
        <v>1589.77</v>
      </c>
      <c r="G493" s="40"/>
      <c r="H493" s="41"/>
    </row>
    <row r="494" spans="1:8" ht="12.75">
      <c r="A494" s="8">
        <v>575</v>
      </c>
      <c r="B494" s="7" t="s">
        <v>75</v>
      </c>
      <c r="C494" s="8">
        <v>4239900</v>
      </c>
      <c r="D494" s="8"/>
      <c r="E494" s="123" t="s">
        <v>73</v>
      </c>
      <c r="F494" s="21">
        <f>F495</f>
        <v>1589.77</v>
      </c>
      <c r="G494" s="104"/>
      <c r="H494" s="41"/>
    </row>
    <row r="495" spans="1:8" ht="22.5">
      <c r="A495" s="8">
        <v>575</v>
      </c>
      <c r="B495" s="7" t="s">
        <v>75</v>
      </c>
      <c r="C495" s="8">
        <v>4239900</v>
      </c>
      <c r="D495" s="7" t="s">
        <v>358</v>
      </c>
      <c r="E495" s="123" t="s">
        <v>361</v>
      </c>
      <c r="F495" s="21">
        <f>F496</f>
        <v>1589.77</v>
      </c>
      <c r="G495" s="104"/>
      <c r="H495" s="41"/>
    </row>
    <row r="496" spans="1:8" ht="12.75">
      <c r="A496" s="8">
        <v>575</v>
      </c>
      <c r="B496" s="7" t="s">
        <v>75</v>
      </c>
      <c r="C496" s="8">
        <v>4239900</v>
      </c>
      <c r="D496" s="7" t="s">
        <v>359</v>
      </c>
      <c r="E496" s="123" t="s">
        <v>360</v>
      </c>
      <c r="F496" s="21">
        <f>F497+F498</f>
        <v>1589.77</v>
      </c>
      <c r="G496" s="104"/>
      <c r="H496" s="41"/>
    </row>
    <row r="497" spans="1:8" ht="33.75">
      <c r="A497" s="8">
        <v>575</v>
      </c>
      <c r="B497" s="7" t="s">
        <v>75</v>
      </c>
      <c r="C497" s="8">
        <v>4239900</v>
      </c>
      <c r="D497" s="143" t="s">
        <v>262</v>
      </c>
      <c r="E497" s="128" t="s">
        <v>263</v>
      </c>
      <c r="F497" s="82">
        <f>3953-6-130.2+381.5-2700.78</f>
        <v>1497.52</v>
      </c>
      <c r="G497" s="103">
        <f>381.5-2700.78</f>
        <v>-2319.28</v>
      </c>
      <c r="H497" s="41"/>
    </row>
    <row r="498" spans="1:8" ht="12.75">
      <c r="A498" s="8">
        <v>575</v>
      </c>
      <c r="B498" s="7" t="s">
        <v>75</v>
      </c>
      <c r="C498" s="8">
        <v>4239900</v>
      </c>
      <c r="D498" s="143" t="s">
        <v>264</v>
      </c>
      <c r="E498" s="128" t="s">
        <v>265</v>
      </c>
      <c r="F498" s="82">
        <f>19+28+130.2-84.95</f>
        <v>92.24999999999999</v>
      </c>
      <c r="G498" s="103">
        <v>-84.95</v>
      </c>
      <c r="H498" s="41"/>
    </row>
    <row r="499" spans="1:8" ht="12.75">
      <c r="A499" s="8">
        <v>575</v>
      </c>
      <c r="B499" s="7" t="s">
        <v>75</v>
      </c>
      <c r="C499" s="8">
        <v>5200000</v>
      </c>
      <c r="D499" s="8"/>
      <c r="E499" s="123" t="s">
        <v>109</v>
      </c>
      <c r="F499" s="81">
        <f>F500+F504+F506+F502</f>
        <v>86135.20000000001</v>
      </c>
      <c r="G499" s="106"/>
      <c r="H499" s="41"/>
    </row>
    <row r="500" spans="1:8" ht="22.5">
      <c r="A500" s="8">
        <v>575</v>
      </c>
      <c r="B500" s="7" t="s">
        <v>75</v>
      </c>
      <c r="C500" s="8">
        <v>5200900</v>
      </c>
      <c r="D500" s="8"/>
      <c r="E500" s="123" t="s">
        <v>148</v>
      </c>
      <c r="F500" s="82">
        <f>F501</f>
        <v>1052.1</v>
      </c>
      <c r="G500" s="103"/>
      <c r="H500" s="41"/>
    </row>
    <row r="501" spans="1:8" ht="12.75">
      <c r="A501" s="8">
        <v>575</v>
      </c>
      <c r="B501" s="7" t="s">
        <v>75</v>
      </c>
      <c r="C501" s="8">
        <v>5200900</v>
      </c>
      <c r="D501" s="37" t="s">
        <v>264</v>
      </c>
      <c r="E501" s="128" t="s">
        <v>265</v>
      </c>
      <c r="F501" s="82">
        <f>1141.3-89.2</f>
        <v>1052.1</v>
      </c>
      <c r="G501" s="103">
        <v>-89.2</v>
      </c>
      <c r="H501" s="41"/>
    </row>
    <row r="502" spans="1:8" ht="56.25">
      <c r="A502" s="8">
        <v>575</v>
      </c>
      <c r="B502" s="7" t="s">
        <v>75</v>
      </c>
      <c r="C502" s="8" t="s">
        <v>412</v>
      </c>
      <c r="D502" s="37"/>
      <c r="E502" s="128" t="s">
        <v>310</v>
      </c>
      <c r="F502" s="82">
        <f>F503</f>
        <v>802.1</v>
      </c>
      <c r="G502" s="103"/>
      <c r="H502" s="41"/>
    </row>
    <row r="503" spans="1:8" ht="33.75">
      <c r="A503" s="8">
        <v>575</v>
      </c>
      <c r="B503" s="7" t="s">
        <v>75</v>
      </c>
      <c r="C503" s="8" t="s">
        <v>412</v>
      </c>
      <c r="D503" s="37" t="s">
        <v>262</v>
      </c>
      <c r="E503" s="128" t="s">
        <v>263</v>
      </c>
      <c r="F503" s="82">
        <v>802.1</v>
      </c>
      <c r="G503" s="103">
        <v>802.1</v>
      </c>
      <c r="H503" s="41"/>
    </row>
    <row r="504" spans="1:8" ht="22.5">
      <c r="A504" s="8">
        <v>575</v>
      </c>
      <c r="B504" s="7" t="s">
        <v>75</v>
      </c>
      <c r="C504" s="8" t="s">
        <v>413</v>
      </c>
      <c r="D504" s="8"/>
      <c r="E504" s="123" t="s">
        <v>306</v>
      </c>
      <c r="F504" s="82">
        <f>F505</f>
        <v>1622</v>
      </c>
      <c r="G504" s="103"/>
      <c r="H504" s="41"/>
    </row>
    <row r="505" spans="1:8" ht="33.75">
      <c r="A505" s="8">
        <v>575</v>
      </c>
      <c r="B505" s="7" t="s">
        <v>75</v>
      </c>
      <c r="C505" s="8" t="s">
        <v>413</v>
      </c>
      <c r="D505" s="8">
        <v>611</v>
      </c>
      <c r="E505" s="128" t="s">
        <v>263</v>
      </c>
      <c r="F505" s="82">
        <v>1622</v>
      </c>
      <c r="G505" s="103">
        <v>1622</v>
      </c>
      <c r="H505" s="41"/>
    </row>
    <row r="506" spans="1:8" ht="56.25">
      <c r="A506" s="8">
        <v>575</v>
      </c>
      <c r="B506" s="7" t="s">
        <v>75</v>
      </c>
      <c r="C506" s="8" t="s">
        <v>428</v>
      </c>
      <c r="D506" s="7"/>
      <c r="E506" s="123" t="s">
        <v>429</v>
      </c>
      <c r="F506" s="82">
        <f>F507</f>
        <v>82659</v>
      </c>
      <c r="G506" s="103"/>
      <c r="H506" s="41"/>
    </row>
    <row r="507" spans="1:8" ht="33.75">
      <c r="A507" s="8">
        <v>575</v>
      </c>
      <c r="B507" s="7" t="s">
        <v>75</v>
      </c>
      <c r="C507" s="8" t="s">
        <v>428</v>
      </c>
      <c r="D507" s="99" t="s">
        <v>262</v>
      </c>
      <c r="E507" s="128" t="s">
        <v>263</v>
      </c>
      <c r="F507" s="82">
        <f>76979+5680</f>
        <v>82659</v>
      </c>
      <c r="G507" s="103"/>
      <c r="H507" s="41"/>
    </row>
    <row r="508" spans="1:8" ht="12.75">
      <c r="A508" s="7" t="s">
        <v>86</v>
      </c>
      <c r="B508" s="7" t="s">
        <v>75</v>
      </c>
      <c r="C508" s="7" t="s">
        <v>98</v>
      </c>
      <c r="D508" s="143"/>
      <c r="E508" s="121" t="s">
        <v>99</v>
      </c>
      <c r="F508" s="82">
        <f>F509</f>
        <v>17574.46</v>
      </c>
      <c r="G508" s="103"/>
      <c r="H508" s="41"/>
    </row>
    <row r="509" spans="1:8" ht="33.75">
      <c r="A509" s="8">
        <v>575</v>
      </c>
      <c r="B509" s="7" t="s">
        <v>75</v>
      </c>
      <c r="C509" s="8">
        <v>7957500</v>
      </c>
      <c r="D509" s="99"/>
      <c r="E509" s="128" t="s">
        <v>437</v>
      </c>
      <c r="F509" s="82">
        <f>F510+F519</f>
        <v>17574.46</v>
      </c>
      <c r="G509" s="103"/>
      <c r="H509" s="41"/>
    </row>
    <row r="510" spans="1:8" ht="22.5">
      <c r="A510" s="8">
        <v>575</v>
      </c>
      <c r="B510" s="7" t="s">
        <v>75</v>
      </c>
      <c r="C510" s="8">
        <v>7957520</v>
      </c>
      <c r="D510" s="99"/>
      <c r="E510" s="128" t="s">
        <v>447</v>
      </c>
      <c r="F510" s="82">
        <f>F511+F513+F515+F517</f>
        <v>14788.73</v>
      </c>
      <c r="G510" s="103"/>
      <c r="H510" s="41"/>
    </row>
    <row r="511" spans="1:8" ht="12.75">
      <c r="A511" s="8">
        <v>575</v>
      </c>
      <c r="B511" s="7" t="s">
        <v>75</v>
      </c>
      <c r="C511" s="8">
        <v>7957521</v>
      </c>
      <c r="D511" s="99"/>
      <c r="E511" s="128" t="s">
        <v>439</v>
      </c>
      <c r="F511" s="82">
        <f>F512</f>
        <v>12663.75</v>
      </c>
      <c r="G511" s="103"/>
      <c r="H511" s="41"/>
    </row>
    <row r="512" spans="1:8" ht="33.75">
      <c r="A512" s="8">
        <v>575</v>
      </c>
      <c r="B512" s="7" t="s">
        <v>75</v>
      </c>
      <c r="C512" s="8">
        <v>7957521</v>
      </c>
      <c r="D512" s="99">
        <v>611</v>
      </c>
      <c r="E512" s="128" t="s">
        <v>263</v>
      </c>
      <c r="F512" s="82">
        <v>12663.75</v>
      </c>
      <c r="G512" s="103">
        <v>12663.75</v>
      </c>
      <c r="H512" s="41"/>
    </row>
    <row r="513" spans="1:8" ht="22.5">
      <c r="A513" s="8">
        <v>575</v>
      </c>
      <c r="B513" s="7" t="s">
        <v>75</v>
      </c>
      <c r="C513" s="8">
        <v>7957522</v>
      </c>
      <c r="D513" s="99"/>
      <c r="E513" s="128" t="s">
        <v>448</v>
      </c>
      <c r="F513" s="82">
        <f>F514</f>
        <v>0</v>
      </c>
      <c r="G513" s="103"/>
      <c r="H513" s="41"/>
    </row>
    <row r="514" spans="1:8" ht="12.75">
      <c r="A514" s="8">
        <v>575</v>
      </c>
      <c r="B514" s="7" t="s">
        <v>75</v>
      </c>
      <c r="C514" s="8">
        <v>7957522</v>
      </c>
      <c r="D514" s="99">
        <v>612</v>
      </c>
      <c r="E514" s="122" t="s">
        <v>265</v>
      </c>
      <c r="F514" s="82">
        <v>0</v>
      </c>
      <c r="G514" s="103"/>
      <c r="H514" s="41"/>
    </row>
    <row r="515" spans="1:8" ht="12.75">
      <c r="A515" s="8">
        <v>575</v>
      </c>
      <c r="B515" s="7" t="s">
        <v>75</v>
      </c>
      <c r="C515" s="8">
        <v>7957523</v>
      </c>
      <c r="D515" s="99"/>
      <c r="E515" s="122" t="s">
        <v>449</v>
      </c>
      <c r="F515" s="82">
        <f>F516</f>
        <v>850</v>
      </c>
      <c r="G515" s="103"/>
      <c r="H515" s="41"/>
    </row>
    <row r="516" spans="1:8" ht="12.75">
      <c r="A516" s="8">
        <v>575</v>
      </c>
      <c r="B516" s="7" t="s">
        <v>75</v>
      </c>
      <c r="C516" s="8">
        <v>7957523</v>
      </c>
      <c r="D516" s="99">
        <v>612</v>
      </c>
      <c r="E516" s="122" t="s">
        <v>265</v>
      </c>
      <c r="F516" s="82">
        <v>850</v>
      </c>
      <c r="G516" s="103">
        <v>850</v>
      </c>
      <c r="H516" s="41"/>
    </row>
    <row r="517" spans="1:8" ht="12.75">
      <c r="A517" s="8">
        <v>575</v>
      </c>
      <c r="B517" s="7" t="s">
        <v>75</v>
      </c>
      <c r="C517" s="8">
        <v>7957524</v>
      </c>
      <c r="D517" s="99"/>
      <c r="E517" s="122" t="s">
        <v>450</v>
      </c>
      <c r="F517" s="82">
        <f>F518</f>
        <v>1274.98</v>
      </c>
      <c r="G517" s="103"/>
      <c r="H517" s="41"/>
    </row>
    <row r="518" spans="1:8" ht="12.75">
      <c r="A518" s="8">
        <v>575</v>
      </c>
      <c r="B518" s="7" t="s">
        <v>75</v>
      </c>
      <c r="C518" s="8">
        <v>7957524</v>
      </c>
      <c r="D518" s="99">
        <v>612</v>
      </c>
      <c r="E518" s="122" t="s">
        <v>265</v>
      </c>
      <c r="F518" s="82">
        <v>1274.98</v>
      </c>
      <c r="G518" s="103">
        <v>1274.98</v>
      </c>
      <c r="H518" s="41"/>
    </row>
    <row r="519" spans="1:8" ht="22.5">
      <c r="A519" s="8">
        <v>575</v>
      </c>
      <c r="B519" s="7" t="s">
        <v>75</v>
      </c>
      <c r="C519" s="8">
        <v>7957530</v>
      </c>
      <c r="D519" s="99"/>
      <c r="E519" s="122" t="s">
        <v>451</v>
      </c>
      <c r="F519" s="82">
        <f>F520+F522+F524+F526</f>
        <v>2785.73</v>
      </c>
      <c r="G519" s="103"/>
      <c r="H519" s="41"/>
    </row>
    <row r="520" spans="1:8" ht="12.75">
      <c r="A520" s="8">
        <v>575</v>
      </c>
      <c r="B520" s="7" t="s">
        <v>75</v>
      </c>
      <c r="C520" s="8">
        <v>7957531</v>
      </c>
      <c r="D520" s="99"/>
      <c r="E520" s="122" t="s">
        <v>439</v>
      </c>
      <c r="F520" s="82">
        <f>F521</f>
        <v>2700.78</v>
      </c>
      <c r="G520" s="103"/>
      <c r="H520" s="41"/>
    </row>
    <row r="521" spans="1:8" ht="33.75">
      <c r="A521" s="8">
        <v>575</v>
      </c>
      <c r="B521" s="7" t="s">
        <v>75</v>
      </c>
      <c r="C521" s="8">
        <v>7957531</v>
      </c>
      <c r="D521" s="99">
        <v>611</v>
      </c>
      <c r="E521" s="128" t="s">
        <v>263</v>
      </c>
      <c r="F521" s="82">
        <v>2700.78</v>
      </c>
      <c r="G521" s="103">
        <v>2700.78</v>
      </c>
      <c r="H521" s="41"/>
    </row>
    <row r="522" spans="1:8" ht="22.5">
      <c r="A522" s="8">
        <v>575</v>
      </c>
      <c r="B522" s="7" t="s">
        <v>75</v>
      </c>
      <c r="C522" s="8">
        <v>7957532</v>
      </c>
      <c r="D522" s="99"/>
      <c r="E522" s="128" t="s">
        <v>452</v>
      </c>
      <c r="F522" s="82">
        <f>F523</f>
        <v>0</v>
      </c>
      <c r="G522" s="103"/>
      <c r="H522" s="41"/>
    </row>
    <row r="523" spans="1:8" ht="12.75">
      <c r="A523" s="8">
        <v>575</v>
      </c>
      <c r="B523" s="7" t="s">
        <v>75</v>
      </c>
      <c r="C523" s="8">
        <v>7957532</v>
      </c>
      <c r="D523" s="99">
        <v>612</v>
      </c>
      <c r="E523" s="122" t="s">
        <v>265</v>
      </c>
      <c r="F523" s="82">
        <v>0</v>
      </c>
      <c r="G523" s="103"/>
      <c r="H523" s="41"/>
    </row>
    <row r="524" spans="1:8" ht="22.5">
      <c r="A524" s="8">
        <v>575</v>
      </c>
      <c r="B524" s="7" t="s">
        <v>75</v>
      </c>
      <c r="C524" s="8">
        <v>7957533</v>
      </c>
      <c r="D524" s="99"/>
      <c r="E524" s="122" t="s">
        <v>453</v>
      </c>
      <c r="F524" s="82">
        <f>F525</f>
        <v>0</v>
      </c>
      <c r="G524" s="103"/>
      <c r="H524" s="41"/>
    </row>
    <row r="525" spans="1:8" ht="12.75">
      <c r="A525" s="8">
        <v>575</v>
      </c>
      <c r="B525" s="7" t="s">
        <v>75</v>
      </c>
      <c r="C525" s="8">
        <v>7957533</v>
      </c>
      <c r="D525" s="99">
        <v>612</v>
      </c>
      <c r="E525" s="122" t="s">
        <v>265</v>
      </c>
      <c r="F525" s="82">
        <v>0</v>
      </c>
      <c r="G525" s="103"/>
      <c r="H525" s="41"/>
    </row>
    <row r="526" spans="1:8" ht="22.5">
      <c r="A526" s="8">
        <v>575</v>
      </c>
      <c r="B526" s="7" t="s">
        <v>75</v>
      </c>
      <c r="C526" s="8">
        <v>7957534</v>
      </c>
      <c r="D526" s="99"/>
      <c r="E526" s="122" t="s">
        <v>454</v>
      </c>
      <c r="F526" s="82">
        <f>F527</f>
        <v>84.95</v>
      </c>
      <c r="G526" s="103"/>
      <c r="H526" s="41"/>
    </row>
    <row r="527" spans="1:8" ht="12.75">
      <c r="A527" s="8">
        <v>575</v>
      </c>
      <c r="B527" s="7" t="s">
        <v>75</v>
      </c>
      <c r="C527" s="8">
        <v>7957534</v>
      </c>
      <c r="D527" s="99">
        <v>612</v>
      </c>
      <c r="E527" s="122" t="s">
        <v>265</v>
      </c>
      <c r="F527" s="82">
        <v>84.95</v>
      </c>
      <c r="G527" s="103">
        <v>84.95</v>
      </c>
      <c r="H527" s="41"/>
    </row>
    <row r="528" spans="1:8" s="23" customFormat="1" ht="22.5">
      <c r="A528" s="16">
        <v>575</v>
      </c>
      <c r="B528" s="15" t="s">
        <v>97</v>
      </c>
      <c r="C528" s="16"/>
      <c r="D528" s="16"/>
      <c r="E528" s="118" t="s">
        <v>206</v>
      </c>
      <c r="F528" s="83">
        <f>F529+F534</f>
        <v>220</v>
      </c>
      <c r="G528" s="105"/>
      <c r="H528" s="101"/>
    </row>
    <row r="529" spans="1:8" ht="12.75">
      <c r="A529" s="8">
        <v>575</v>
      </c>
      <c r="B529" s="7" t="s">
        <v>97</v>
      </c>
      <c r="C529" s="8">
        <v>4290000</v>
      </c>
      <c r="D529" s="8"/>
      <c r="E529" s="123" t="s">
        <v>90</v>
      </c>
      <c r="F529" s="81">
        <f>F530</f>
        <v>80.30000000000001</v>
      </c>
      <c r="G529" s="106"/>
      <c r="H529" s="41"/>
    </row>
    <row r="530" spans="1:8" ht="12.75">
      <c r="A530" s="8">
        <v>575</v>
      </c>
      <c r="B530" s="7" t="s">
        <v>97</v>
      </c>
      <c r="C530" s="8">
        <v>4297800</v>
      </c>
      <c r="D530" s="8"/>
      <c r="E530" s="123" t="s">
        <v>91</v>
      </c>
      <c r="F530" s="82">
        <f>F531</f>
        <v>80.30000000000001</v>
      </c>
      <c r="G530" s="103"/>
      <c r="H530" s="41"/>
    </row>
    <row r="531" spans="1:8" ht="22.5">
      <c r="A531" s="8">
        <v>575</v>
      </c>
      <c r="B531" s="7" t="s">
        <v>97</v>
      </c>
      <c r="C531" s="8">
        <v>4297800</v>
      </c>
      <c r="D531" s="7" t="s">
        <v>340</v>
      </c>
      <c r="E531" s="123" t="s">
        <v>341</v>
      </c>
      <c r="F531" s="82">
        <f>F532</f>
        <v>80.30000000000001</v>
      </c>
      <c r="G531" s="103"/>
      <c r="H531" s="41"/>
    </row>
    <row r="532" spans="1:8" ht="22.5">
      <c r="A532" s="8">
        <v>575</v>
      </c>
      <c r="B532" s="7" t="s">
        <v>97</v>
      </c>
      <c r="C532" s="8">
        <v>4297800</v>
      </c>
      <c r="D532" s="7" t="s">
        <v>339</v>
      </c>
      <c r="E532" s="123" t="s">
        <v>342</v>
      </c>
      <c r="F532" s="82">
        <f>F533</f>
        <v>80.30000000000001</v>
      </c>
      <c r="G532" s="103"/>
      <c r="H532" s="41"/>
    </row>
    <row r="533" spans="1:8" ht="12" customHeight="1">
      <c r="A533" s="8">
        <v>575</v>
      </c>
      <c r="B533" s="7" t="s">
        <v>97</v>
      </c>
      <c r="C533" s="8">
        <v>4297800</v>
      </c>
      <c r="D533" s="7" t="s">
        <v>247</v>
      </c>
      <c r="E533" s="122" t="s">
        <v>248</v>
      </c>
      <c r="F533" s="82">
        <f>220-139.7</f>
        <v>80.30000000000001</v>
      </c>
      <c r="G533" s="103">
        <v>-139.7</v>
      </c>
      <c r="H533" s="41"/>
    </row>
    <row r="534" spans="1:8" ht="12" customHeight="1">
      <c r="A534" s="8">
        <v>575</v>
      </c>
      <c r="B534" s="7" t="s">
        <v>97</v>
      </c>
      <c r="C534" s="8">
        <v>7950000</v>
      </c>
      <c r="D534" s="7"/>
      <c r="E534" s="121" t="s">
        <v>99</v>
      </c>
      <c r="F534" s="82">
        <f>F535</f>
        <v>139.7</v>
      </c>
      <c r="G534" s="103"/>
      <c r="H534" s="41"/>
    </row>
    <row r="535" spans="1:8" ht="22.5" customHeight="1">
      <c r="A535" s="8">
        <v>575</v>
      </c>
      <c r="B535" s="7" t="s">
        <v>97</v>
      </c>
      <c r="C535" s="8">
        <v>7957500</v>
      </c>
      <c r="D535" s="7"/>
      <c r="E535" s="128" t="s">
        <v>437</v>
      </c>
      <c r="F535" s="82">
        <f>F536</f>
        <v>139.7</v>
      </c>
      <c r="G535" s="103"/>
      <c r="H535" s="41"/>
    </row>
    <row r="536" spans="1:8" ht="21.75" customHeight="1">
      <c r="A536" s="8">
        <v>575</v>
      </c>
      <c r="B536" s="7" t="s">
        <v>97</v>
      </c>
      <c r="C536" s="8">
        <v>7957540</v>
      </c>
      <c r="D536" s="7"/>
      <c r="E536" s="122" t="s">
        <v>455</v>
      </c>
      <c r="F536" s="82">
        <f>F537</f>
        <v>139.7</v>
      </c>
      <c r="G536" s="103"/>
      <c r="H536" s="41"/>
    </row>
    <row r="537" spans="1:8" ht="12" customHeight="1">
      <c r="A537" s="8">
        <v>575</v>
      </c>
      <c r="B537" s="7" t="s">
        <v>97</v>
      </c>
      <c r="C537" s="8">
        <v>7957541</v>
      </c>
      <c r="D537" s="7"/>
      <c r="E537" s="122" t="s">
        <v>456</v>
      </c>
      <c r="F537" s="82">
        <f>F538</f>
        <v>139.7</v>
      </c>
      <c r="G537" s="103"/>
      <c r="H537" s="41"/>
    </row>
    <row r="538" spans="1:8" ht="12" customHeight="1">
      <c r="A538" s="8">
        <v>575</v>
      </c>
      <c r="B538" s="7" t="s">
        <v>97</v>
      </c>
      <c r="C538" s="8">
        <v>7957541</v>
      </c>
      <c r="D538" s="7" t="s">
        <v>247</v>
      </c>
      <c r="E538" s="122" t="s">
        <v>248</v>
      </c>
      <c r="F538" s="82">
        <v>139.7</v>
      </c>
      <c r="G538" s="103">
        <v>139.7</v>
      </c>
      <c r="H538" s="41"/>
    </row>
    <row r="539" spans="1:8" s="23" customFormat="1" ht="12.75">
      <c r="A539" s="16">
        <v>575</v>
      </c>
      <c r="B539" s="15" t="s">
        <v>48</v>
      </c>
      <c r="C539" s="16"/>
      <c r="D539" s="16"/>
      <c r="E539" s="118" t="s">
        <v>49</v>
      </c>
      <c r="F539" s="83">
        <f>F540+F546+F551+F555</f>
        <v>400</v>
      </c>
      <c r="G539" s="105"/>
      <c r="H539" s="101"/>
    </row>
    <row r="540" spans="1:8" ht="12.75">
      <c r="A540" s="8">
        <v>575</v>
      </c>
      <c r="B540" s="7" t="s">
        <v>48</v>
      </c>
      <c r="C540" s="8">
        <v>4310000</v>
      </c>
      <c r="D540" s="8"/>
      <c r="E540" s="123" t="s">
        <v>190</v>
      </c>
      <c r="F540" s="81">
        <f>F541</f>
        <v>0</v>
      </c>
      <c r="G540" s="106"/>
      <c r="H540" s="41"/>
    </row>
    <row r="541" spans="1:8" ht="12.75">
      <c r="A541" s="8">
        <v>575</v>
      </c>
      <c r="B541" s="7" t="s">
        <v>48</v>
      </c>
      <c r="C541" s="8">
        <v>4310100</v>
      </c>
      <c r="D541" s="8"/>
      <c r="E541" s="123" t="s">
        <v>51</v>
      </c>
      <c r="F541" s="82">
        <f>F542+F545</f>
        <v>0</v>
      </c>
      <c r="G541" s="103"/>
      <c r="H541" s="41"/>
    </row>
    <row r="542" spans="1:8" ht="22.5">
      <c r="A542" s="8">
        <v>576</v>
      </c>
      <c r="B542" s="7" t="s">
        <v>48</v>
      </c>
      <c r="C542" s="8">
        <v>4310100</v>
      </c>
      <c r="D542" s="7" t="s">
        <v>340</v>
      </c>
      <c r="E542" s="123" t="s">
        <v>341</v>
      </c>
      <c r="F542" s="82">
        <f>F543</f>
        <v>0</v>
      </c>
      <c r="G542" s="103"/>
      <c r="H542" s="41"/>
    </row>
    <row r="543" spans="1:8" ht="22.5">
      <c r="A543" s="8">
        <v>577</v>
      </c>
      <c r="B543" s="7" t="s">
        <v>48</v>
      </c>
      <c r="C543" s="8">
        <v>4310100</v>
      </c>
      <c r="D543" s="7" t="s">
        <v>339</v>
      </c>
      <c r="E543" s="123" t="s">
        <v>342</v>
      </c>
      <c r="F543" s="82">
        <f>F544</f>
        <v>0</v>
      </c>
      <c r="G543" s="103"/>
      <c r="H543" s="41"/>
    </row>
    <row r="544" spans="1:8" ht="22.5">
      <c r="A544" s="8">
        <v>575</v>
      </c>
      <c r="B544" s="7" t="s">
        <v>48</v>
      </c>
      <c r="C544" s="8">
        <v>4310100</v>
      </c>
      <c r="D544" s="7" t="s">
        <v>247</v>
      </c>
      <c r="E544" s="122" t="s">
        <v>248</v>
      </c>
      <c r="F544" s="82">
        <f>170-170</f>
        <v>0</v>
      </c>
      <c r="G544" s="103">
        <v>-170</v>
      </c>
      <c r="H544" s="41"/>
    </row>
    <row r="545" spans="1:8" ht="12.75">
      <c r="A545" s="8">
        <v>575</v>
      </c>
      <c r="B545" s="7" t="s">
        <v>48</v>
      </c>
      <c r="C545" s="8">
        <v>4310100</v>
      </c>
      <c r="D545" s="7" t="s">
        <v>264</v>
      </c>
      <c r="E545" s="122" t="s">
        <v>265</v>
      </c>
      <c r="F545" s="82">
        <v>0</v>
      </c>
      <c r="G545" s="103"/>
      <c r="H545" s="41"/>
    </row>
    <row r="546" spans="1:8" ht="12.75">
      <c r="A546" s="8">
        <v>575</v>
      </c>
      <c r="B546" s="7" t="s">
        <v>48</v>
      </c>
      <c r="C546" s="8">
        <v>4320000</v>
      </c>
      <c r="D546" s="8"/>
      <c r="E546" s="123" t="s">
        <v>153</v>
      </c>
      <c r="F546" s="8">
        <f>F547</f>
        <v>0</v>
      </c>
      <c r="G546" s="40"/>
      <c r="H546" s="41"/>
    </row>
    <row r="547" spans="1:8" ht="12.75" customHeight="1">
      <c r="A547" s="8">
        <v>575</v>
      </c>
      <c r="B547" s="7" t="s">
        <v>48</v>
      </c>
      <c r="C547" s="8">
        <v>4320200</v>
      </c>
      <c r="D547" s="8"/>
      <c r="E547" s="123" t="s">
        <v>312</v>
      </c>
      <c r="F547" s="21">
        <f>F548+F554</f>
        <v>0</v>
      </c>
      <c r="G547" s="104"/>
      <c r="H547" s="41"/>
    </row>
    <row r="548" spans="1:8" ht="12.75" customHeight="1">
      <c r="A548" s="8">
        <v>575</v>
      </c>
      <c r="B548" s="7" t="s">
        <v>48</v>
      </c>
      <c r="C548" s="8">
        <v>4320200</v>
      </c>
      <c r="D548" s="7" t="s">
        <v>340</v>
      </c>
      <c r="E548" s="123" t="s">
        <v>341</v>
      </c>
      <c r="F548" s="21">
        <f>F549</f>
        <v>0</v>
      </c>
      <c r="G548" s="104"/>
      <c r="H548" s="41"/>
    </row>
    <row r="549" spans="1:8" ht="12.75" customHeight="1">
      <c r="A549" s="8">
        <v>575</v>
      </c>
      <c r="B549" s="7" t="s">
        <v>48</v>
      </c>
      <c r="C549" s="8">
        <v>4320200</v>
      </c>
      <c r="D549" s="7" t="s">
        <v>339</v>
      </c>
      <c r="E549" s="123" t="s">
        <v>342</v>
      </c>
      <c r="F549" s="21">
        <f>F550</f>
        <v>0</v>
      </c>
      <c r="G549" s="104"/>
      <c r="H549" s="41"/>
    </row>
    <row r="550" spans="1:8" ht="22.5">
      <c r="A550" s="8">
        <v>575</v>
      </c>
      <c r="B550" s="7" t="s">
        <v>48</v>
      </c>
      <c r="C550" s="8">
        <v>4320200</v>
      </c>
      <c r="D550" s="7" t="s">
        <v>247</v>
      </c>
      <c r="E550" s="122" t="s">
        <v>248</v>
      </c>
      <c r="F550" s="82">
        <f>230-230</f>
        <v>0</v>
      </c>
      <c r="G550" s="103">
        <v>-230</v>
      </c>
      <c r="H550" s="41"/>
    </row>
    <row r="551" spans="1:8" ht="12.75" hidden="1">
      <c r="A551" s="8">
        <v>575</v>
      </c>
      <c r="B551" s="7" t="s">
        <v>48</v>
      </c>
      <c r="C551" s="8">
        <v>5204700</v>
      </c>
      <c r="D551" s="7"/>
      <c r="E551" s="122" t="s">
        <v>311</v>
      </c>
      <c r="F551" s="82">
        <f>F553+F552</f>
        <v>0</v>
      </c>
      <c r="G551" s="103"/>
      <c r="H551" s="41"/>
    </row>
    <row r="552" spans="1:8" ht="22.5" hidden="1">
      <c r="A552" s="8">
        <v>575</v>
      </c>
      <c r="B552" s="7" t="s">
        <v>48</v>
      </c>
      <c r="C552" s="8">
        <v>5204700</v>
      </c>
      <c r="D552" s="7" t="s">
        <v>247</v>
      </c>
      <c r="E552" s="122" t="s">
        <v>248</v>
      </c>
      <c r="F552" s="82"/>
      <c r="G552" s="103"/>
      <c r="H552" s="41"/>
    </row>
    <row r="553" spans="1:8" ht="33.75" hidden="1">
      <c r="A553" s="8">
        <v>575</v>
      </c>
      <c r="B553" s="7" t="s">
        <v>48</v>
      </c>
      <c r="C553" s="8">
        <v>5204700</v>
      </c>
      <c r="D553" s="7" t="s">
        <v>262</v>
      </c>
      <c r="E553" s="128" t="s">
        <v>263</v>
      </c>
      <c r="F553" s="82"/>
      <c r="G553" s="103"/>
      <c r="H553" s="41"/>
    </row>
    <row r="554" spans="1:8" ht="33.75">
      <c r="A554" s="8">
        <v>575</v>
      </c>
      <c r="B554" s="7" t="s">
        <v>48</v>
      </c>
      <c r="C554" s="8">
        <v>4320200</v>
      </c>
      <c r="D554" s="7" t="s">
        <v>262</v>
      </c>
      <c r="E554" s="128" t="s">
        <v>263</v>
      </c>
      <c r="F554" s="82">
        <v>0</v>
      </c>
      <c r="G554" s="103">
        <v>0</v>
      </c>
      <c r="H554" s="41"/>
    </row>
    <row r="555" spans="1:8" ht="12.75">
      <c r="A555" s="8">
        <v>575</v>
      </c>
      <c r="B555" s="7" t="s">
        <v>48</v>
      </c>
      <c r="C555" s="8">
        <v>7950000</v>
      </c>
      <c r="D555" s="7"/>
      <c r="E555" s="121" t="s">
        <v>99</v>
      </c>
      <c r="F555" s="82">
        <f>F556</f>
        <v>400</v>
      </c>
      <c r="G555" s="103"/>
      <c r="H555" s="41"/>
    </row>
    <row r="556" spans="1:8" ht="33.75">
      <c r="A556" s="8">
        <v>575</v>
      </c>
      <c r="B556" s="7" t="s">
        <v>48</v>
      </c>
      <c r="C556" s="8">
        <v>7957500</v>
      </c>
      <c r="D556" s="7"/>
      <c r="E556" s="128" t="s">
        <v>437</v>
      </c>
      <c r="F556" s="82">
        <f>F557</f>
        <v>400</v>
      </c>
      <c r="G556" s="103"/>
      <c r="H556" s="41"/>
    </row>
    <row r="557" spans="1:8" ht="22.5">
      <c r="A557" s="8">
        <v>575</v>
      </c>
      <c r="B557" s="7" t="s">
        <v>48</v>
      </c>
      <c r="C557" s="8">
        <v>7957550</v>
      </c>
      <c r="D557" s="7"/>
      <c r="E557" s="128" t="s">
        <v>457</v>
      </c>
      <c r="F557" s="82">
        <f>F558+F561</f>
        <v>400</v>
      </c>
      <c r="G557" s="103"/>
      <c r="H557" s="41"/>
    </row>
    <row r="558" spans="1:8" ht="12.75">
      <c r="A558" s="8">
        <v>575</v>
      </c>
      <c r="B558" s="7" t="s">
        <v>48</v>
      </c>
      <c r="C558" s="8">
        <v>7957551</v>
      </c>
      <c r="D558" s="7"/>
      <c r="E558" s="128" t="s">
        <v>458</v>
      </c>
      <c r="F558" s="82">
        <f>F559+F560</f>
        <v>230</v>
      </c>
      <c r="G558" s="103"/>
      <c r="H558" s="41"/>
    </row>
    <row r="559" spans="1:8" ht="22.5">
      <c r="A559" s="8">
        <v>575</v>
      </c>
      <c r="B559" s="7" t="s">
        <v>48</v>
      </c>
      <c r="C559" s="8">
        <v>7957551</v>
      </c>
      <c r="D559" s="7" t="s">
        <v>247</v>
      </c>
      <c r="E559" s="122" t="s">
        <v>248</v>
      </c>
      <c r="F559" s="82">
        <v>53.12</v>
      </c>
      <c r="G559" s="103">
        <v>53.12</v>
      </c>
      <c r="H559" s="41"/>
    </row>
    <row r="560" spans="1:8" ht="33.75">
      <c r="A560" s="8">
        <v>575</v>
      </c>
      <c r="B560" s="7" t="s">
        <v>48</v>
      </c>
      <c r="C560" s="8">
        <v>7957551</v>
      </c>
      <c r="D560" s="7" t="s">
        <v>262</v>
      </c>
      <c r="E560" s="128" t="s">
        <v>263</v>
      </c>
      <c r="F560" s="82">
        <v>176.88</v>
      </c>
      <c r="G560" s="103">
        <v>176.88</v>
      </c>
      <c r="H560" s="41"/>
    </row>
    <row r="561" spans="1:8" ht="12.75">
      <c r="A561" s="8">
        <v>575</v>
      </c>
      <c r="B561" s="7" t="s">
        <v>48</v>
      </c>
      <c r="C561" s="8">
        <v>7957552</v>
      </c>
      <c r="D561" s="7"/>
      <c r="E561" s="128" t="s">
        <v>459</v>
      </c>
      <c r="F561" s="82">
        <f>F562+F563</f>
        <v>170</v>
      </c>
      <c r="G561" s="103"/>
      <c r="H561" s="41"/>
    </row>
    <row r="562" spans="1:8" ht="22.5">
      <c r="A562" s="8">
        <v>575</v>
      </c>
      <c r="B562" s="7" t="s">
        <v>48</v>
      </c>
      <c r="C562" s="8">
        <v>7957552</v>
      </c>
      <c r="D562" s="7" t="s">
        <v>247</v>
      </c>
      <c r="E562" s="122" t="s">
        <v>248</v>
      </c>
      <c r="F562" s="82">
        <v>0.8</v>
      </c>
      <c r="G562" s="103">
        <v>0.8</v>
      </c>
      <c r="H562" s="41"/>
    </row>
    <row r="563" spans="1:8" ht="12.75">
      <c r="A563" s="8">
        <v>575</v>
      </c>
      <c r="B563" s="7" t="s">
        <v>48</v>
      </c>
      <c r="C563" s="8">
        <v>7957552</v>
      </c>
      <c r="D563" s="7" t="s">
        <v>264</v>
      </c>
      <c r="E563" s="122" t="s">
        <v>265</v>
      </c>
      <c r="F563" s="82">
        <v>169.2</v>
      </c>
      <c r="G563" s="103">
        <v>169.2</v>
      </c>
      <c r="H563" s="41"/>
    </row>
    <row r="564" spans="1:8" s="23" customFormat="1" ht="12.75">
      <c r="A564" s="16">
        <v>575</v>
      </c>
      <c r="B564" s="15" t="s">
        <v>52</v>
      </c>
      <c r="C564" s="16"/>
      <c r="D564" s="16"/>
      <c r="E564" s="118" t="s">
        <v>53</v>
      </c>
      <c r="F564" s="83">
        <f>F565+F575+F584</f>
        <v>9832</v>
      </c>
      <c r="G564" s="105"/>
      <c r="H564" s="101"/>
    </row>
    <row r="565" spans="1:8" ht="33.75">
      <c r="A565" s="8">
        <v>575</v>
      </c>
      <c r="B565" s="7" t="s">
        <v>52</v>
      </c>
      <c r="C565" s="7" t="s">
        <v>119</v>
      </c>
      <c r="D565" s="8"/>
      <c r="E565" s="122" t="s">
        <v>141</v>
      </c>
      <c r="F565" s="81">
        <f>F566</f>
        <v>250.59000000000003</v>
      </c>
      <c r="G565" s="106"/>
      <c r="H565" s="41"/>
    </row>
    <row r="566" spans="1:8" ht="12.75">
      <c r="A566" s="8">
        <v>575</v>
      </c>
      <c r="B566" s="7" t="s">
        <v>52</v>
      </c>
      <c r="C566" s="7" t="s">
        <v>123</v>
      </c>
      <c r="D566" s="8"/>
      <c r="E566" s="123" t="s">
        <v>29</v>
      </c>
      <c r="F566" s="81">
        <f>F567+F571</f>
        <v>250.59000000000003</v>
      </c>
      <c r="G566" s="106"/>
      <c r="H566" s="41"/>
    </row>
    <row r="567" spans="1:8" ht="45">
      <c r="A567" s="8">
        <v>575</v>
      </c>
      <c r="B567" s="7" t="s">
        <v>52</v>
      </c>
      <c r="C567" s="7" t="s">
        <v>123</v>
      </c>
      <c r="D567" s="7" t="s">
        <v>333</v>
      </c>
      <c r="E567" s="123" t="s">
        <v>334</v>
      </c>
      <c r="F567" s="81">
        <f>F568</f>
        <v>250.59000000000003</v>
      </c>
      <c r="G567" s="103"/>
      <c r="H567" s="41"/>
    </row>
    <row r="568" spans="1:8" ht="22.5">
      <c r="A568" s="8">
        <v>575</v>
      </c>
      <c r="B568" s="7" t="s">
        <v>52</v>
      </c>
      <c r="C568" s="7" t="s">
        <v>123</v>
      </c>
      <c r="D568" s="7" t="s">
        <v>345</v>
      </c>
      <c r="E568" s="123" t="s">
        <v>346</v>
      </c>
      <c r="F568" s="81">
        <f>F569+F570</f>
        <v>250.59000000000003</v>
      </c>
      <c r="G568" s="103"/>
      <c r="H568" s="41"/>
    </row>
    <row r="569" spans="1:8" ht="12.75">
      <c r="A569" s="8">
        <v>575</v>
      </c>
      <c r="B569" s="7" t="s">
        <v>52</v>
      </c>
      <c r="C569" s="7" t="s">
        <v>123</v>
      </c>
      <c r="D569" s="7" t="s">
        <v>347</v>
      </c>
      <c r="E569" s="123" t="s">
        <v>338</v>
      </c>
      <c r="F569" s="81">
        <f>876-625.41</f>
        <v>250.59000000000003</v>
      </c>
      <c r="G569" s="103">
        <v>-625.41</v>
      </c>
      <c r="H569" s="41"/>
    </row>
    <row r="570" spans="1:8" ht="12.75">
      <c r="A570" s="8">
        <v>575</v>
      </c>
      <c r="B570" s="7" t="s">
        <v>52</v>
      </c>
      <c r="C570" s="7" t="s">
        <v>123</v>
      </c>
      <c r="D570" s="7" t="s">
        <v>348</v>
      </c>
      <c r="E570" s="123" t="s">
        <v>349</v>
      </c>
      <c r="F570" s="81">
        <f>43-43</f>
        <v>0</v>
      </c>
      <c r="G570" s="103">
        <v>-43</v>
      </c>
      <c r="H570" s="41"/>
    </row>
    <row r="571" spans="1:8" ht="22.5">
      <c r="A571" s="8">
        <v>575</v>
      </c>
      <c r="B571" s="7" t="s">
        <v>52</v>
      </c>
      <c r="C571" s="7" t="s">
        <v>123</v>
      </c>
      <c r="D571" s="7" t="s">
        <v>340</v>
      </c>
      <c r="E571" s="123" t="s">
        <v>341</v>
      </c>
      <c r="F571" s="81">
        <f>F572</f>
        <v>0</v>
      </c>
      <c r="G571" s="103"/>
      <c r="H571" s="41"/>
    </row>
    <row r="572" spans="1:8" ht="22.5">
      <c r="A572" s="8">
        <v>575</v>
      </c>
      <c r="B572" s="7" t="s">
        <v>52</v>
      </c>
      <c r="C572" s="7" t="s">
        <v>123</v>
      </c>
      <c r="D572" s="7" t="s">
        <v>339</v>
      </c>
      <c r="E572" s="123" t="s">
        <v>342</v>
      </c>
      <c r="F572" s="81">
        <f>F573+F574</f>
        <v>0</v>
      </c>
      <c r="G572" s="103"/>
      <c r="H572" s="41"/>
    </row>
    <row r="573" spans="1:8" ht="22.5">
      <c r="A573" s="8">
        <v>575</v>
      </c>
      <c r="B573" s="7" t="s">
        <v>52</v>
      </c>
      <c r="C573" s="7" t="s">
        <v>123</v>
      </c>
      <c r="D573" s="7" t="s">
        <v>343</v>
      </c>
      <c r="E573" s="123" t="s">
        <v>344</v>
      </c>
      <c r="F573" s="81">
        <f>0</f>
        <v>0</v>
      </c>
      <c r="G573" s="103"/>
      <c r="H573" s="41"/>
    </row>
    <row r="574" spans="1:8" ht="22.5">
      <c r="A574" s="8">
        <v>575</v>
      </c>
      <c r="B574" s="7" t="s">
        <v>52</v>
      </c>
      <c r="C574" s="7" t="s">
        <v>123</v>
      </c>
      <c r="D574" s="7" t="s">
        <v>247</v>
      </c>
      <c r="E574" s="123" t="s">
        <v>248</v>
      </c>
      <c r="F574" s="81">
        <f>22-22</f>
        <v>0</v>
      </c>
      <c r="G574" s="103">
        <v>-22</v>
      </c>
      <c r="H574" s="41"/>
    </row>
    <row r="575" spans="1:8" ht="45">
      <c r="A575" s="8">
        <v>575</v>
      </c>
      <c r="B575" s="7" t="s">
        <v>52</v>
      </c>
      <c r="C575" s="8">
        <v>4520000</v>
      </c>
      <c r="D575" s="8"/>
      <c r="E575" s="123" t="s">
        <v>155</v>
      </c>
      <c r="F575" s="81">
        <f>F576</f>
        <v>2722.1899999999996</v>
      </c>
      <c r="G575" s="106"/>
      <c r="H575" s="41"/>
    </row>
    <row r="576" spans="1:8" ht="12.75">
      <c r="A576" s="8">
        <v>575</v>
      </c>
      <c r="B576" s="7" t="s">
        <v>52</v>
      </c>
      <c r="C576" s="8">
        <v>4529900</v>
      </c>
      <c r="D576" s="8"/>
      <c r="E576" s="123" t="s">
        <v>73</v>
      </c>
      <c r="F576" s="82">
        <f>F577+F580</f>
        <v>2722.1899999999996</v>
      </c>
      <c r="G576" s="103"/>
      <c r="H576" s="41"/>
    </row>
    <row r="577" spans="1:8" ht="45">
      <c r="A577" s="8">
        <v>575</v>
      </c>
      <c r="B577" s="7" t="s">
        <v>52</v>
      </c>
      <c r="C577" s="7" t="s">
        <v>158</v>
      </c>
      <c r="D577" s="7" t="s">
        <v>333</v>
      </c>
      <c r="E577" s="123" t="s">
        <v>334</v>
      </c>
      <c r="F577" s="82">
        <f>F578</f>
        <v>1917.9399999999996</v>
      </c>
      <c r="G577" s="103"/>
      <c r="H577" s="41"/>
    </row>
    <row r="578" spans="1:8" ht="12.75">
      <c r="A578" s="8">
        <v>575</v>
      </c>
      <c r="B578" s="7" t="s">
        <v>52</v>
      </c>
      <c r="C578" s="7" t="s">
        <v>158</v>
      </c>
      <c r="D578" s="7" t="s">
        <v>335</v>
      </c>
      <c r="E578" s="123" t="s">
        <v>336</v>
      </c>
      <c r="F578" s="82">
        <f>F579</f>
        <v>1917.9399999999996</v>
      </c>
      <c r="G578" s="103"/>
      <c r="H578" s="41"/>
    </row>
    <row r="579" spans="1:8" ht="12.75">
      <c r="A579" s="8">
        <v>575</v>
      </c>
      <c r="B579" s="7" t="s">
        <v>52</v>
      </c>
      <c r="C579" s="7" t="s">
        <v>158</v>
      </c>
      <c r="D579" s="7" t="s">
        <v>337</v>
      </c>
      <c r="E579" s="123" t="s">
        <v>338</v>
      </c>
      <c r="F579" s="82">
        <f>6459-4541.06</f>
        <v>1917.9399999999996</v>
      </c>
      <c r="G579" s="103">
        <f>-4541.06</f>
        <v>-4541.06</v>
      </c>
      <c r="H579" s="41"/>
    </row>
    <row r="580" spans="1:8" ht="22.5">
      <c r="A580" s="8">
        <v>575</v>
      </c>
      <c r="B580" s="7" t="s">
        <v>52</v>
      </c>
      <c r="C580" s="7" t="s">
        <v>158</v>
      </c>
      <c r="D580" s="7" t="s">
        <v>340</v>
      </c>
      <c r="E580" s="123" t="s">
        <v>341</v>
      </c>
      <c r="F580" s="81">
        <f>F581</f>
        <v>804.25</v>
      </c>
      <c r="G580" s="103"/>
      <c r="H580" s="41"/>
    </row>
    <row r="581" spans="1:8" ht="22.5">
      <c r="A581" s="8">
        <v>575</v>
      </c>
      <c r="B581" s="7" t="s">
        <v>52</v>
      </c>
      <c r="C581" s="7" t="s">
        <v>158</v>
      </c>
      <c r="D581" s="7" t="s">
        <v>339</v>
      </c>
      <c r="E581" s="123" t="s">
        <v>342</v>
      </c>
      <c r="F581" s="81">
        <f>F582+F583</f>
        <v>804.25</v>
      </c>
      <c r="G581" s="103"/>
      <c r="H581" s="41"/>
    </row>
    <row r="582" spans="1:8" ht="22.5">
      <c r="A582" s="8">
        <v>575</v>
      </c>
      <c r="B582" s="7" t="s">
        <v>52</v>
      </c>
      <c r="C582" s="7" t="s">
        <v>158</v>
      </c>
      <c r="D582" s="7" t="s">
        <v>343</v>
      </c>
      <c r="E582" s="123" t="s">
        <v>344</v>
      </c>
      <c r="F582" s="81">
        <f>174+100+120-261.99</f>
        <v>132.01</v>
      </c>
      <c r="G582" s="103">
        <f>120-261.99</f>
        <v>-141.99</v>
      </c>
      <c r="H582" s="41"/>
    </row>
    <row r="583" spans="1:8" ht="22.5">
      <c r="A583" s="8">
        <v>575</v>
      </c>
      <c r="B583" s="7" t="s">
        <v>52</v>
      </c>
      <c r="C583" s="7" t="s">
        <v>158</v>
      </c>
      <c r="D583" s="7" t="s">
        <v>247</v>
      </c>
      <c r="E583" s="123" t="s">
        <v>248</v>
      </c>
      <c r="F583" s="81">
        <f>2173+85-100-120-55-208-1102.76</f>
        <v>672.24</v>
      </c>
      <c r="G583" s="103">
        <f>-120-55-208-1102.76</f>
        <v>-1485.76</v>
      </c>
      <c r="H583" s="41"/>
    </row>
    <row r="584" spans="1:8" ht="12.75">
      <c r="A584" s="8">
        <v>575</v>
      </c>
      <c r="B584" s="7" t="s">
        <v>52</v>
      </c>
      <c r="C584" s="7" t="s">
        <v>98</v>
      </c>
      <c r="D584" s="7"/>
      <c r="E584" s="121" t="s">
        <v>99</v>
      </c>
      <c r="F584" s="81">
        <f>F585</f>
        <v>6859.22</v>
      </c>
      <c r="G584" s="103"/>
      <c r="H584" s="41"/>
    </row>
    <row r="585" spans="1:8" ht="33.75">
      <c r="A585" s="8">
        <v>575</v>
      </c>
      <c r="B585" s="7" t="s">
        <v>52</v>
      </c>
      <c r="C585" s="7" t="s">
        <v>435</v>
      </c>
      <c r="D585" s="7"/>
      <c r="E585" s="128" t="s">
        <v>437</v>
      </c>
      <c r="F585" s="81">
        <f>F586+F589</f>
        <v>6859.22</v>
      </c>
      <c r="G585" s="103"/>
      <c r="H585" s="41"/>
    </row>
    <row r="586" spans="1:8" ht="22.5">
      <c r="A586" s="8">
        <v>575</v>
      </c>
      <c r="B586" s="7" t="s">
        <v>52</v>
      </c>
      <c r="C586" s="7" t="s">
        <v>460</v>
      </c>
      <c r="D586" s="7"/>
      <c r="E586" s="122" t="s">
        <v>455</v>
      </c>
      <c r="F586" s="81">
        <f>F587</f>
        <v>55</v>
      </c>
      <c r="G586" s="103"/>
      <c r="H586" s="41"/>
    </row>
    <row r="587" spans="1:8" ht="22.5">
      <c r="A587" s="8">
        <v>575</v>
      </c>
      <c r="B587" s="7" t="s">
        <v>52</v>
      </c>
      <c r="C587" s="7" t="s">
        <v>461</v>
      </c>
      <c r="D587" s="7"/>
      <c r="E587" s="123" t="s">
        <v>462</v>
      </c>
      <c r="F587" s="81">
        <f>F588</f>
        <v>55</v>
      </c>
      <c r="G587" s="103"/>
      <c r="H587" s="41"/>
    </row>
    <row r="588" spans="1:8" ht="22.5">
      <c r="A588" s="8">
        <v>575</v>
      </c>
      <c r="B588" s="7" t="s">
        <v>52</v>
      </c>
      <c r="C588" s="7" t="s">
        <v>461</v>
      </c>
      <c r="D588" s="7" t="s">
        <v>247</v>
      </c>
      <c r="E588" s="123" t="s">
        <v>248</v>
      </c>
      <c r="F588" s="81">
        <v>55</v>
      </c>
      <c r="G588" s="103">
        <v>55</v>
      </c>
      <c r="H588" s="41"/>
    </row>
    <row r="589" spans="1:8" ht="12.75">
      <c r="A589" s="8">
        <v>575</v>
      </c>
      <c r="B589" s="7" t="s">
        <v>52</v>
      </c>
      <c r="C589" s="7" t="s">
        <v>463</v>
      </c>
      <c r="D589" s="7"/>
      <c r="E589" s="123" t="s">
        <v>464</v>
      </c>
      <c r="F589" s="81">
        <f>F590+F599+F607</f>
        <v>6804.22</v>
      </c>
      <c r="G589" s="103"/>
      <c r="H589" s="41"/>
    </row>
    <row r="590" spans="1:8" ht="12.75">
      <c r="A590" s="8">
        <v>575</v>
      </c>
      <c r="B590" s="7" t="s">
        <v>52</v>
      </c>
      <c r="C590" s="7" t="s">
        <v>465</v>
      </c>
      <c r="D590" s="7"/>
      <c r="E590" s="123" t="s">
        <v>466</v>
      </c>
      <c r="F590" s="81">
        <f>F591+F595</f>
        <v>690.41</v>
      </c>
      <c r="G590" s="103"/>
      <c r="H590" s="41"/>
    </row>
    <row r="591" spans="1:8" ht="45">
      <c r="A591" s="8">
        <v>575</v>
      </c>
      <c r="B591" s="7" t="s">
        <v>52</v>
      </c>
      <c r="C591" s="7" t="s">
        <v>465</v>
      </c>
      <c r="D591" s="7" t="s">
        <v>333</v>
      </c>
      <c r="E591" s="123" t="s">
        <v>334</v>
      </c>
      <c r="F591" s="81">
        <f>F592</f>
        <v>668.41</v>
      </c>
      <c r="G591" s="103"/>
      <c r="H591" s="41"/>
    </row>
    <row r="592" spans="1:8" ht="22.5">
      <c r="A592" s="8">
        <v>575</v>
      </c>
      <c r="B592" s="7" t="s">
        <v>52</v>
      </c>
      <c r="C592" s="7" t="s">
        <v>465</v>
      </c>
      <c r="D592" s="7" t="s">
        <v>345</v>
      </c>
      <c r="E592" s="123" t="s">
        <v>346</v>
      </c>
      <c r="F592" s="81">
        <f>F593+F594</f>
        <v>668.41</v>
      </c>
      <c r="G592" s="103"/>
      <c r="H592" s="41"/>
    </row>
    <row r="593" spans="1:8" ht="12.75">
      <c r="A593" s="8">
        <v>575</v>
      </c>
      <c r="B593" s="7" t="s">
        <v>52</v>
      </c>
      <c r="C593" s="7" t="s">
        <v>465</v>
      </c>
      <c r="D593" s="7" t="s">
        <v>347</v>
      </c>
      <c r="E593" s="123" t="s">
        <v>338</v>
      </c>
      <c r="F593" s="81">
        <v>625.41</v>
      </c>
      <c r="G593" s="103">
        <v>625.41</v>
      </c>
      <c r="H593" s="41"/>
    </row>
    <row r="594" spans="1:8" ht="12.75">
      <c r="A594" s="8">
        <v>575</v>
      </c>
      <c r="B594" s="7" t="s">
        <v>52</v>
      </c>
      <c r="C594" s="7" t="s">
        <v>465</v>
      </c>
      <c r="D594" s="7" t="s">
        <v>348</v>
      </c>
      <c r="E594" s="123" t="s">
        <v>349</v>
      </c>
      <c r="F594" s="81">
        <v>43</v>
      </c>
      <c r="G594" s="103">
        <v>43</v>
      </c>
      <c r="H594" s="41"/>
    </row>
    <row r="595" spans="1:8" ht="22.5">
      <c r="A595" s="8">
        <v>575</v>
      </c>
      <c r="B595" s="7" t="s">
        <v>52</v>
      </c>
      <c r="C595" s="7" t="s">
        <v>465</v>
      </c>
      <c r="D595" s="7" t="s">
        <v>340</v>
      </c>
      <c r="E595" s="123" t="s">
        <v>341</v>
      </c>
      <c r="F595" s="81">
        <f>F596</f>
        <v>22</v>
      </c>
      <c r="G595" s="103"/>
      <c r="H595" s="41"/>
    </row>
    <row r="596" spans="1:8" ht="22.5">
      <c r="A596" s="8">
        <v>575</v>
      </c>
      <c r="B596" s="7" t="s">
        <v>52</v>
      </c>
      <c r="C596" s="7" t="s">
        <v>465</v>
      </c>
      <c r="D596" s="7" t="s">
        <v>339</v>
      </c>
      <c r="E596" s="123" t="s">
        <v>342</v>
      </c>
      <c r="F596" s="81">
        <f>F597+F598</f>
        <v>22</v>
      </c>
      <c r="G596" s="103"/>
      <c r="H596" s="41"/>
    </row>
    <row r="597" spans="1:8" ht="22.5">
      <c r="A597" s="8">
        <v>575</v>
      </c>
      <c r="B597" s="7" t="s">
        <v>52</v>
      </c>
      <c r="C597" s="7" t="s">
        <v>465</v>
      </c>
      <c r="D597" s="7" t="s">
        <v>343</v>
      </c>
      <c r="E597" s="123" t="s">
        <v>344</v>
      </c>
      <c r="F597" s="81">
        <v>0</v>
      </c>
      <c r="G597" s="103"/>
      <c r="H597" s="41"/>
    </row>
    <row r="598" spans="1:8" ht="22.5">
      <c r="A598" s="8">
        <v>575</v>
      </c>
      <c r="B598" s="7" t="s">
        <v>52</v>
      </c>
      <c r="C598" s="7" t="s">
        <v>465</v>
      </c>
      <c r="D598" s="7" t="s">
        <v>247</v>
      </c>
      <c r="E598" s="123" t="s">
        <v>248</v>
      </c>
      <c r="F598" s="81">
        <v>22</v>
      </c>
      <c r="G598" s="103">
        <v>22</v>
      </c>
      <c r="H598" s="41"/>
    </row>
    <row r="599" spans="1:8" ht="33.75">
      <c r="A599" s="8">
        <v>575</v>
      </c>
      <c r="B599" s="7" t="s">
        <v>52</v>
      </c>
      <c r="C599" s="7" t="s">
        <v>467</v>
      </c>
      <c r="D599" s="7"/>
      <c r="E599" s="123" t="s">
        <v>468</v>
      </c>
      <c r="F599" s="81">
        <f>F600+F603</f>
        <v>5905.81</v>
      </c>
      <c r="G599" s="103"/>
      <c r="H599" s="41"/>
    </row>
    <row r="600" spans="1:8" ht="45">
      <c r="A600" s="8">
        <v>575</v>
      </c>
      <c r="B600" s="7" t="s">
        <v>52</v>
      </c>
      <c r="C600" s="7" t="s">
        <v>467</v>
      </c>
      <c r="D600" s="7" t="s">
        <v>333</v>
      </c>
      <c r="E600" s="123" t="s">
        <v>334</v>
      </c>
      <c r="F600" s="81">
        <f>F601</f>
        <v>4593.06</v>
      </c>
      <c r="G600" s="103"/>
      <c r="H600" s="41"/>
    </row>
    <row r="601" spans="1:8" ht="12.75">
      <c r="A601" s="8">
        <v>575</v>
      </c>
      <c r="B601" s="7" t="s">
        <v>52</v>
      </c>
      <c r="C601" s="7" t="s">
        <v>467</v>
      </c>
      <c r="D601" s="7" t="s">
        <v>335</v>
      </c>
      <c r="E601" s="123" t="s">
        <v>336</v>
      </c>
      <c r="F601" s="81">
        <f>F602</f>
        <v>4593.06</v>
      </c>
      <c r="G601" s="103"/>
      <c r="H601" s="41"/>
    </row>
    <row r="602" spans="1:8" ht="12.75">
      <c r="A602" s="8">
        <v>575</v>
      </c>
      <c r="B602" s="7" t="s">
        <v>52</v>
      </c>
      <c r="C602" s="7" t="s">
        <v>467</v>
      </c>
      <c r="D602" s="7" t="s">
        <v>337</v>
      </c>
      <c r="E602" s="123" t="s">
        <v>338</v>
      </c>
      <c r="F602" s="81">
        <f>4541.06+52</f>
        <v>4593.06</v>
      </c>
      <c r="G602" s="103">
        <f>4541.06+52</f>
        <v>4593.06</v>
      </c>
      <c r="H602" s="41"/>
    </row>
    <row r="603" spans="1:8" ht="22.5">
      <c r="A603" s="8">
        <v>575</v>
      </c>
      <c r="B603" s="7" t="s">
        <v>52</v>
      </c>
      <c r="C603" s="7" t="s">
        <v>467</v>
      </c>
      <c r="D603" s="7" t="s">
        <v>340</v>
      </c>
      <c r="E603" s="123" t="s">
        <v>341</v>
      </c>
      <c r="F603" s="81">
        <f>F604</f>
        <v>1312.75</v>
      </c>
      <c r="G603" s="103"/>
      <c r="H603" s="41"/>
    </row>
    <row r="604" spans="1:8" ht="22.5">
      <c r="A604" s="8">
        <v>575</v>
      </c>
      <c r="B604" s="7" t="s">
        <v>52</v>
      </c>
      <c r="C604" s="7" t="s">
        <v>467</v>
      </c>
      <c r="D604" s="7" t="s">
        <v>339</v>
      </c>
      <c r="E604" s="123" t="s">
        <v>342</v>
      </c>
      <c r="F604" s="81">
        <f>F605+F606</f>
        <v>1312.75</v>
      </c>
      <c r="G604" s="103"/>
      <c r="H604" s="41"/>
    </row>
    <row r="605" spans="1:8" ht="22.5">
      <c r="A605" s="8">
        <v>575</v>
      </c>
      <c r="B605" s="7" t="s">
        <v>52</v>
      </c>
      <c r="C605" s="7" t="s">
        <v>467</v>
      </c>
      <c r="D605" s="7" t="s">
        <v>343</v>
      </c>
      <c r="E605" s="123" t="s">
        <v>344</v>
      </c>
      <c r="F605" s="81">
        <v>261.99</v>
      </c>
      <c r="G605" s="103">
        <v>261.99</v>
      </c>
      <c r="H605" s="41"/>
    </row>
    <row r="606" spans="1:8" ht="22.5">
      <c r="A606" s="8">
        <v>575</v>
      </c>
      <c r="B606" s="7" t="s">
        <v>52</v>
      </c>
      <c r="C606" s="7" t="s">
        <v>467</v>
      </c>
      <c r="D606" s="7" t="s">
        <v>247</v>
      </c>
      <c r="E606" s="123" t="s">
        <v>248</v>
      </c>
      <c r="F606" s="81">
        <f>1102.76-52</f>
        <v>1050.76</v>
      </c>
      <c r="G606" s="103">
        <f>1102.76-52</f>
        <v>1050.76</v>
      </c>
      <c r="H606" s="41"/>
    </row>
    <row r="607" spans="1:8" ht="33.75">
      <c r="A607" s="8">
        <v>575</v>
      </c>
      <c r="B607" s="7" t="s">
        <v>52</v>
      </c>
      <c r="C607" s="7" t="s">
        <v>469</v>
      </c>
      <c r="D607" s="7"/>
      <c r="E607" s="123" t="s">
        <v>470</v>
      </c>
      <c r="F607" s="81">
        <f>F608</f>
        <v>208</v>
      </c>
      <c r="G607" s="103"/>
      <c r="H607" s="41"/>
    </row>
    <row r="608" spans="1:8" ht="22.5">
      <c r="A608" s="8">
        <v>575</v>
      </c>
      <c r="B608" s="7" t="s">
        <v>52</v>
      </c>
      <c r="C608" s="7" t="s">
        <v>469</v>
      </c>
      <c r="D608" s="7" t="s">
        <v>247</v>
      </c>
      <c r="E608" s="123" t="s">
        <v>248</v>
      </c>
      <c r="F608" s="81">
        <v>208</v>
      </c>
      <c r="G608" s="103">
        <v>208</v>
      </c>
      <c r="H608" s="41"/>
    </row>
    <row r="609" spans="1:8" s="23" customFormat="1" ht="12.75">
      <c r="A609" s="16">
        <v>575</v>
      </c>
      <c r="B609" s="15" t="s">
        <v>59</v>
      </c>
      <c r="C609" s="16"/>
      <c r="D609" s="15"/>
      <c r="E609" s="118" t="s">
        <v>60</v>
      </c>
      <c r="F609" s="84">
        <f>F610</f>
        <v>1686.9</v>
      </c>
      <c r="G609" s="107"/>
      <c r="H609" s="101"/>
    </row>
    <row r="610" spans="1:8" ht="12.75">
      <c r="A610" s="8">
        <v>575</v>
      </c>
      <c r="B610" s="7" t="s">
        <v>222</v>
      </c>
      <c r="C610" s="8"/>
      <c r="D610" s="7"/>
      <c r="E610" s="123" t="s">
        <v>224</v>
      </c>
      <c r="F610" s="82">
        <f>F611</f>
        <v>1686.9</v>
      </c>
      <c r="G610" s="103"/>
      <c r="H610" s="41"/>
    </row>
    <row r="611" spans="1:8" ht="0.75" customHeight="1">
      <c r="A611" s="8">
        <v>575</v>
      </c>
      <c r="B611" s="7" t="s">
        <v>222</v>
      </c>
      <c r="C611" s="8">
        <v>5200000</v>
      </c>
      <c r="D611" s="7"/>
      <c r="E611" s="123" t="s">
        <v>109</v>
      </c>
      <c r="F611" s="82">
        <f>F612</f>
        <v>1686.9</v>
      </c>
      <c r="G611" s="103"/>
      <c r="H611" s="41"/>
    </row>
    <row r="612" spans="1:8" ht="45">
      <c r="A612" s="8">
        <v>575</v>
      </c>
      <c r="B612" s="7" t="s">
        <v>222</v>
      </c>
      <c r="C612" s="8" t="s">
        <v>430</v>
      </c>
      <c r="D612" s="7"/>
      <c r="E612" s="124" t="s">
        <v>431</v>
      </c>
      <c r="F612" s="21">
        <f>F613</f>
        <v>1686.9</v>
      </c>
      <c r="G612" s="104"/>
      <c r="H612" s="41"/>
    </row>
    <row r="613" spans="1:8" ht="22.5">
      <c r="A613" s="8">
        <v>575</v>
      </c>
      <c r="B613" s="7" t="s">
        <v>222</v>
      </c>
      <c r="C613" s="8" t="s">
        <v>430</v>
      </c>
      <c r="D613" s="7" t="s">
        <v>255</v>
      </c>
      <c r="E613" s="122" t="s">
        <v>256</v>
      </c>
      <c r="F613" s="21">
        <v>1686.9</v>
      </c>
      <c r="G613" s="103"/>
      <c r="H613" s="41"/>
    </row>
    <row r="614" spans="1:8" ht="22.5">
      <c r="A614" s="16">
        <v>592</v>
      </c>
      <c r="B614" s="16"/>
      <c r="C614" s="16"/>
      <c r="D614" s="16"/>
      <c r="E614" s="117" t="s">
        <v>279</v>
      </c>
      <c r="F614" s="16">
        <f>F615+F630+F635</f>
        <v>30441.699999999997</v>
      </c>
      <c r="G614" s="39"/>
      <c r="H614" s="41"/>
    </row>
    <row r="615" spans="1:8" s="23" customFormat="1" ht="12.75">
      <c r="A615" s="16">
        <v>592</v>
      </c>
      <c r="B615" s="15" t="s">
        <v>8</v>
      </c>
      <c r="C615" s="16"/>
      <c r="D615" s="16"/>
      <c r="E615" s="118" t="s">
        <v>27</v>
      </c>
      <c r="F615" s="16">
        <f>F616</f>
        <v>7684.4</v>
      </c>
      <c r="G615" s="39"/>
      <c r="H615" s="101"/>
    </row>
    <row r="616" spans="1:8" s="23" customFormat="1" ht="33.75">
      <c r="A616" s="16">
        <v>592</v>
      </c>
      <c r="B616" s="15" t="s">
        <v>92</v>
      </c>
      <c r="C616" s="16"/>
      <c r="D616" s="16"/>
      <c r="E616" s="118" t="s">
        <v>196</v>
      </c>
      <c r="F616" s="16">
        <f>F617</f>
        <v>7684.4</v>
      </c>
      <c r="G616" s="39"/>
      <c r="H616" s="101"/>
    </row>
    <row r="617" spans="1:8" ht="33.75">
      <c r="A617" s="8">
        <v>592</v>
      </c>
      <c r="B617" s="7" t="s">
        <v>92</v>
      </c>
      <c r="C617" s="7" t="s">
        <v>119</v>
      </c>
      <c r="D617" s="8"/>
      <c r="E617" s="123" t="s">
        <v>141</v>
      </c>
      <c r="F617" s="8">
        <f>F618</f>
        <v>7684.4</v>
      </c>
      <c r="G617" s="40"/>
      <c r="H617" s="41"/>
    </row>
    <row r="618" spans="1:8" ht="12.75">
      <c r="A618" s="8">
        <v>592</v>
      </c>
      <c r="B618" s="7" t="s">
        <v>92</v>
      </c>
      <c r="C618" s="7" t="s">
        <v>123</v>
      </c>
      <c r="D618" s="7"/>
      <c r="E618" s="123" t="s">
        <v>29</v>
      </c>
      <c r="F618" s="21">
        <f>F619+F623+F627</f>
        <v>7684.4</v>
      </c>
      <c r="G618" s="104"/>
      <c r="H618" s="41"/>
    </row>
    <row r="619" spans="1:8" ht="45">
      <c r="A619" s="8">
        <v>592</v>
      </c>
      <c r="B619" s="7" t="s">
        <v>92</v>
      </c>
      <c r="C619" s="7" t="s">
        <v>123</v>
      </c>
      <c r="D619" s="7" t="s">
        <v>333</v>
      </c>
      <c r="E619" s="123" t="s">
        <v>334</v>
      </c>
      <c r="F619" s="81">
        <f>F620</f>
        <v>6571.5</v>
      </c>
      <c r="G619" s="103"/>
      <c r="H619" s="41"/>
    </row>
    <row r="620" spans="1:8" ht="22.5">
      <c r="A620" s="8">
        <v>592</v>
      </c>
      <c r="B620" s="7" t="s">
        <v>92</v>
      </c>
      <c r="C620" s="7" t="s">
        <v>123</v>
      </c>
      <c r="D620" s="7" t="s">
        <v>345</v>
      </c>
      <c r="E620" s="123" t="s">
        <v>346</v>
      </c>
      <c r="F620" s="81">
        <f>F621+F622</f>
        <v>6571.5</v>
      </c>
      <c r="G620" s="103"/>
      <c r="H620" s="41"/>
    </row>
    <row r="621" spans="1:8" ht="12.75">
      <c r="A621" s="8">
        <v>592</v>
      </c>
      <c r="B621" s="7" t="s">
        <v>92</v>
      </c>
      <c r="C621" s="7" t="s">
        <v>123</v>
      </c>
      <c r="D621" s="7" t="s">
        <v>347</v>
      </c>
      <c r="E621" s="123" t="s">
        <v>338</v>
      </c>
      <c r="F621" s="81">
        <v>6250</v>
      </c>
      <c r="G621" s="103"/>
      <c r="H621" s="41"/>
    </row>
    <row r="622" spans="1:8" ht="12.75">
      <c r="A622" s="8">
        <v>592</v>
      </c>
      <c r="B622" s="7" t="s">
        <v>92</v>
      </c>
      <c r="C622" s="7" t="s">
        <v>123</v>
      </c>
      <c r="D622" s="7" t="s">
        <v>348</v>
      </c>
      <c r="E622" s="123" t="s">
        <v>349</v>
      </c>
      <c r="F622" s="81">
        <f>277.3+44.2</f>
        <v>321.5</v>
      </c>
      <c r="G622" s="103"/>
      <c r="H622" s="41"/>
    </row>
    <row r="623" spans="1:8" ht="22.5">
      <c r="A623" s="8">
        <v>592</v>
      </c>
      <c r="B623" s="7" t="s">
        <v>92</v>
      </c>
      <c r="C623" s="7" t="s">
        <v>123</v>
      </c>
      <c r="D623" s="7" t="s">
        <v>340</v>
      </c>
      <c r="E623" s="123" t="s">
        <v>341</v>
      </c>
      <c r="F623" s="81">
        <f>F624</f>
        <v>1106.9</v>
      </c>
      <c r="G623" s="103"/>
      <c r="H623" s="41"/>
    </row>
    <row r="624" spans="1:8" ht="22.5">
      <c r="A624" s="8">
        <v>592</v>
      </c>
      <c r="B624" s="7" t="s">
        <v>92</v>
      </c>
      <c r="C624" s="7" t="s">
        <v>123</v>
      </c>
      <c r="D624" s="7" t="s">
        <v>339</v>
      </c>
      <c r="E624" s="123" t="s">
        <v>342</v>
      </c>
      <c r="F624" s="81">
        <f>F625+F626</f>
        <v>1106.9</v>
      </c>
      <c r="G624" s="103"/>
      <c r="H624" s="41"/>
    </row>
    <row r="625" spans="1:8" ht="22.5">
      <c r="A625" s="8">
        <v>592</v>
      </c>
      <c r="B625" s="7" t="s">
        <v>92</v>
      </c>
      <c r="C625" s="7" t="s">
        <v>123</v>
      </c>
      <c r="D625" s="7" t="s">
        <v>343</v>
      </c>
      <c r="E625" s="123" t="s">
        <v>344</v>
      </c>
      <c r="F625" s="81">
        <f>327.4+200</f>
        <v>527.4</v>
      </c>
      <c r="G625" s="103"/>
      <c r="H625" s="41"/>
    </row>
    <row r="626" spans="1:8" ht="22.5">
      <c r="A626" s="8">
        <v>592</v>
      </c>
      <c r="B626" s="7" t="s">
        <v>92</v>
      </c>
      <c r="C626" s="7" t="s">
        <v>123</v>
      </c>
      <c r="D626" s="7" t="s">
        <v>247</v>
      </c>
      <c r="E626" s="123" t="s">
        <v>248</v>
      </c>
      <c r="F626" s="81">
        <f>828.7+50-50-249.2</f>
        <v>579.5</v>
      </c>
      <c r="G626" s="103"/>
      <c r="H626" s="41"/>
    </row>
    <row r="627" spans="1:8" ht="12.75">
      <c r="A627" s="8">
        <v>592</v>
      </c>
      <c r="B627" s="7" t="s">
        <v>92</v>
      </c>
      <c r="C627" s="7" t="s">
        <v>123</v>
      </c>
      <c r="D627" s="7" t="s">
        <v>354</v>
      </c>
      <c r="E627" s="122" t="s">
        <v>355</v>
      </c>
      <c r="F627" s="81">
        <f>F628</f>
        <v>6</v>
      </c>
      <c r="G627" s="103"/>
      <c r="H627" s="41"/>
    </row>
    <row r="628" spans="1:8" ht="12.75">
      <c r="A628" s="8">
        <v>592</v>
      </c>
      <c r="B628" s="7" t="s">
        <v>92</v>
      </c>
      <c r="C628" s="7" t="s">
        <v>123</v>
      </c>
      <c r="D628" s="7" t="s">
        <v>356</v>
      </c>
      <c r="E628" s="122" t="s">
        <v>357</v>
      </c>
      <c r="F628" s="81">
        <f>F629</f>
        <v>6</v>
      </c>
      <c r="G628" s="103"/>
      <c r="H628" s="41"/>
    </row>
    <row r="629" spans="1:8" ht="12.75">
      <c r="A629" s="8">
        <v>592</v>
      </c>
      <c r="B629" s="7" t="s">
        <v>92</v>
      </c>
      <c r="C629" s="7" t="s">
        <v>123</v>
      </c>
      <c r="D629" s="7" t="s">
        <v>268</v>
      </c>
      <c r="E629" s="123" t="s">
        <v>269</v>
      </c>
      <c r="F629" s="81">
        <f>1+5</f>
        <v>6</v>
      </c>
      <c r="G629" s="103"/>
      <c r="H629" s="41"/>
    </row>
    <row r="630" spans="1:8" s="23" customFormat="1" ht="12.75">
      <c r="A630" s="16">
        <v>592</v>
      </c>
      <c r="B630" s="15" t="s">
        <v>207</v>
      </c>
      <c r="C630" s="16"/>
      <c r="D630" s="16"/>
      <c r="E630" s="118" t="s">
        <v>93</v>
      </c>
      <c r="F630" s="16">
        <f>F631</f>
        <v>1186.3</v>
      </c>
      <c r="G630" s="39"/>
      <c r="H630" s="101"/>
    </row>
    <row r="631" spans="1:8" s="23" customFormat="1" ht="22.5">
      <c r="A631" s="16">
        <v>592</v>
      </c>
      <c r="B631" s="15" t="s">
        <v>208</v>
      </c>
      <c r="C631" s="16"/>
      <c r="D631" s="16"/>
      <c r="E631" s="118" t="s">
        <v>329</v>
      </c>
      <c r="F631" s="16">
        <f>F632</f>
        <v>1186.3</v>
      </c>
      <c r="G631" s="39"/>
      <c r="H631" s="101"/>
    </row>
    <row r="632" spans="1:8" ht="12.75">
      <c r="A632" s="8">
        <v>592</v>
      </c>
      <c r="B632" s="7" t="s">
        <v>208</v>
      </c>
      <c r="C632" s="7" t="s">
        <v>94</v>
      </c>
      <c r="D632" s="8"/>
      <c r="E632" s="123" t="s">
        <v>95</v>
      </c>
      <c r="F632" s="8">
        <f>F633</f>
        <v>1186.3</v>
      </c>
      <c r="G632" s="40"/>
      <c r="H632" s="41"/>
    </row>
    <row r="633" spans="1:8" ht="12.75">
      <c r="A633" s="8">
        <v>592</v>
      </c>
      <c r="B633" s="7" t="s">
        <v>208</v>
      </c>
      <c r="C633" s="7" t="s">
        <v>126</v>
      </c>
      <c r="D633" s="8"/>
      <c r="E633" s="123" t="s">
        <v>96</v>
      </c>
      <c r="F633" s="21">
        <f>F634</f>
        <v>1186.3</v>
      </c>
      <c r="G633" s="104"/>
      <c r="H633" s="41"/>
    </row>
    <row r="634" spans="1:8" ht="12.75">
      <c r="A634" s="8">
        <v>592</v>
      </c>
      <c r="B634" s="7" t="s">
        <v>208</v>
      </c>
      <c r="C634" s="7" t="s">
        <v>126</v>
      </c>
      <c r="D634" s="7" t="s">
        <v>270</v>
      </c>
      <c r="E634" s="123" t="s">
        <v>271</v>
      </c>
      <c r="F634" s="21">
        <f>600+586.3</f>
        <v>1186.3</v>
      </c>
      <c r="G634" s="103"/>
      <c r="H634" s="41"/>
    </row>
    <row r="635" spans="1:8" s="23" customFormat="1" ht="22.5">
      <c r="A635" s="16">
        <v>592</v>
      </c>
      <c r="B635" s="16">
        <v>1400</v>
      </c>
      <c r="C635" s="16"/>
      <c r="D635" s="16"/>
      <c r="E635" s="118" t="s">
        <v>209</v>
      </c>
      <c r="F635" s="16">
        <f>F636+F641</f>
        <v>21571</v>
      </c>
      <c r="G635" s="39"/>
      <c r="H635" s="101"/>
    </row>
    <row r="636" spans="1:8" s="23" customFormat="1" ht="33.75">
      <c r="A636" s="16">
        <v>592</v>
      </c>
      <c r="B636" s="16">
        <v>1401</v>
      </c>
      <c r="C636" s="16"/>
      <c r="D636" s="16"/>
      <c r="E636" s="117" t="s">
        <v>210</v>
      </c>
      <c r="F636" s="16">
        <f>F637</f>
        <v>19571</v>
      </c>
      <c r="G636" s="39"/>
      <c r="H636" s="101"/>
    </row>
    <row r="637" spans="1:8" ht="0.75" customHeight="1">
      <c r="A637" s="8">
        <v>592</v>
      </c>
      <c r="B637" s="8">
        <v>1401</v>
      </c>
      <c r="C637" s="8">
        <v>5160000</v>
      </c>
      <c r="D637" s="8"/>
      <c r="E637" s="123" t="s">
        <v>159</v>
      </c>
      <c r="F637" s="8">
        <f>F638</f>
        <v>19571</v>
      </c>
      <c r="G637" s="40"/>
      <c r="H637" s="41"/>
    </row>
    <row r="638" spans="1:8" ht="12.75" hidden="1">
      <c r="A638" s="8">
        <v>592</v>
      </c>
      <c r="B638" s="8">
        <v>1401</v>
      </c>
      <c r="C638" s="8">
        <v>5160100</v>
      </c>
      <c r="D638" s="8"/>
      <c r="E638" s="123" t="s">
        <v>159</v>
      </c>
      <c r="F638" s="21">
        <f>F639</f>
        <v>19571</v>
      </c>
      <c r="G638" s="104"/>
      <c r="H638" s="41"/>
    </row>
    <row r="639" spans="1:8" ht="45">
      <c r="A639" s="13">
        <v>592</v>
      </c>
      <c r="B639" s="8">
        <v>1401</v>
      </c>
      <c r="C639" s="13" t="s">
        <v>433</v>
      </c>
      <c r="D639" s="13"/>
      <c r="E639" s="123" t="s">
        <v>434</v>
      </c>
      <c r="F639" s="22">
        <f>F640</f>
        <v>19571</v>
      </c>
      <c r="G639" s="33"/>
      <c r="H639" s="41"/>
    </row>
    <row r="640" spans="1:8" ht="22.5">
      <c r="A640" s="13">
        <v>592</v>
      </c>
      <c r="B640" s="8">
        <v>1401</v>
      </c>
      <c r="C640" s="13" t="s">
        <v>433</v>
      </c>
      <c r="D640" s="10" t="s">
        <v>272</v>
      </c>
      <c r="E640" s="123" t="s">
        <v>273</v>
      </c>
      <c r="F640" s="85">
        <f>19680-109</f>
        <v>19571</v>
      </c>
      <c r="G640" s="103"/>
      <c r="H640" s="41"/>
    </row>
    <row r="641" spans="1:8" s="23" customFormat="1" ht="12.75">
      <c r="A641" s="20">
        <v>592</v>
      </c>
      <c r="B641" s="20">
        <v>1402</v>
      </c>
      <c r="C641" s="20"/>
      <c r="D641" s="24"/>
      <c r="E641" s="117" t="s">
        <v>211</v>
      </c>
      <c r="F641" s="86">
        <f>F642+F645</f>
        <v>2000</v>
      </c>
      <c r="G641" s="114"/>
      <c r="H641" s="101"/>
    </row>
    <row r="642" spans="1:8" s="29" customFormat="1" ht="12.75">
      <c r="A642" s="13">
        <v>592</v>
      </c>
      <c r="B642" s="13">
        <v>1402</v>
      </c>
      <c r="C642" s="13">
        <v>5170000</v>
      </c>
      <c r="D642" s="10"/>
      <c r="E642" s="123" t="s">
        <v>169</v>
      </c>
      <c r="F642" s="85">
        <f>F643</f>
        <v>2000</v>
      </c>
      <c r="G642" s="113"/>
      <c r="H642" s="115"/>
    </row>
    <row r="643" spans="1:8" ht="12.75">
      <c r="A643" s="13">
        <v>592</v>
      </c>
      <c r="B643" s="13">
        <v>1402</v>
      </c>
      <c r="C643" s="13">
        <v>5170200</v>
      </c>
      <c r="D643" s="10"/>
      <c r="E643" s="123" t="s">
        <v>170</v>
      </c>
      <c r="F643" s="85">
        <f>F644</f>
        <v>2000</v>
      </c>
      <c r="G643" s="113"/>
      <c r="H643" s="41"/>
    </row>
    <row r="644" spans="1:8" ht="33.75">
      <c r="A644" s="13">
        <v>592</v>
      </c>
      <c r="B644" s="13">
        <v>1402</v>
      </c>
      <c r="C644" s="13">
        <v>5170200</v>
      </c>
      <c r="D644" s="10" t="s">
        <v>274</v>
      </c>
      <c r="E644" s="123" t="s">
        <v>275</v>
      </c>
      <c r="F644" s="85">
        <v>2000</v>
      </c>
      <c r="G644" s="103"/>
      <c r="H644" s="41"/>
    </row>
    <row r="645" spans="1:8" ht="45">
      <c r="A645" s="13">
        <v>592</v>
      </c>
      <c r="B645" s="13">
        <v>1402</v>
      </c>
      <c r="C645" s="13">
        <v>5170201</v>
      </c>
      <c r="D645" s="10"/>
      <c r="E645" s="9" t="s">
        <v>289</v>
      </c>
      <c r="F645" s="85">
        <f>F646</f>
        <v>0</v>
      </c>
      <c r="G645" s="103"/>
      <c r="H645" s="41"/>
    </row>
    <row r="646" spans="1:8" ht="33.75">
      <c r="A646" s="13">
        <v>592</v>
      </c>
      <c r="B646" s="13">
        <v>1402</v>
      </c>
      <c r="C646" s="13">
        <v>5170201</v>
      </c>
      <c r="D646" s="10" t="s">
        <v>274</v>
      </c>
      <c r="E646" s="123" t="s">
        <v>275</v>
      </c>
      <c r="F646" s="85">
        <f>6598-6598</f>
        <v>0</v>
      </c>
      <c r="G646" s="103"/>
      <c r="H646" s="41"/>
    </row>
    <row r="647" spans="1:8" ht="12.75">
      <c r="A647" s="30"/>
      <c r="B647" s="30"/>
      <c r="C647" s="31"/>
      <c r="D647" s="31"/>
      <c r="E647" s="32"/>
      <c r="F647" s="30"/>
      <c r="H647" s="41"/>
    </row>
    <row r="648" spans="1:6" ht="12.75">
      <c r="A648" s="30"/>
      <c r="B648" s="30"/>
      <c r="C648" s="31"/>
      <c r="D648" s="31"/>
      <c r="E648" s="32"/>
      <c r="F648" s="30"/>
    </row>
    <row r="649" spans="1:6" ht="12.75">
      <c r="A649" s="30"/>
      <c r="B649" s="30"/>
      <c r="C649" s="30"/>
      <c r="D649" s="30"/>
      <c r="E649" s="32"/>
      <c r="F649" s="33"/>
    </row>
  </sheetData>
  <sheetProtection/>
  <mergeCells count="12">
    <mergeCell ref="A6:F7"/>
    <mergeCell ref="E5:F5"/>
    <mergeCell ref="A9:A10"/>
    <mergeCell ref="B9:B10"/>
    <mergeCell ref="C9:C10"/>
    <mergeCell ref="D9:D10"/>
    <mergeCell ref="E9:E10"/>
    <mergeCell ref="F9:F10"/>
    <mergeCell ref="E1:F1"/>
    <mergeCell ref="E2:F2"/>
    <mergeCell ref="E3:F3"/>
    <mergeCell ref="E4:F4"/>
  </mergeCells>
  <printOptions/>
  <pageMargins left="0.7874015748031497" right="0.3937007874015748" top="0.3937007874015748" bottom="0.3937007874015748" header="0.5118110236220472" footer="0.5118110236220472"/>
  <pageSetup fitToHeight="7" horizontalDpi="600" verticalDpi="600" orientation="portrait" paperSize="9" scale="80" r:id="rId1"/>
  <rowBreaks count="1" manualBreakCount="1">
    <brk id="4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9"/>
  <sheetViews>
    <sheetView zoomScalePageLayoutView="0" workbookViewId="0" topLeftCell="A283">
      <selection activeCell="I288" sqref="I288"/>
    </sheetView>
  </sheetViews>
  <sheetFormatPr defaultColWidth="9.00390625" defaultRowHeight="12.75"/>
  <cols>
    <col min="1" max="1" width="5.375" style="77" customWidth="1"/>
    <col min="2" max="2" width="8.00390625" style="77" customWidth="1"/>
    <col min="3" max="3" width="5.00390625" style="77" customWidth="1"/>
    <col min="4" max="4" width="59.875" style="77" customWidth="1"/>
    <col min="5" max="5" width="13.125" style="77" customWidth="1"/>
  </cols>
  <sheetData>
    <row r="1" spans="1:5" ht="12.75">
      <c r="A1" s="148"/>
      <c r="B1" s="148"/>
      <c r="C1" s="148"/>
      <c r="D1" s="150" t="s">
        <v>407</v>
      </c>
      <c r="E1" s="150"/>
    </row>
    <row r="2" spans="1:10" ht="12.75">
      <c r="A2" s="148"/>
      <c r="B2" s="148"/>
      <c r="C2" s="148"/>
      <c r="D2" s="150" t="s">
        <v>108</v>
      </c>
      <c r="E2" s="150"/>
      <c r="F2" s="3"/>
      <c r="G2" s="3"/>
      <c r="H2" s="3"/>
      <c r="I2" s="3"/>
      <c r="J2" s="3"/>
    </row>
    <row r="3" spans="1:10" ht="12.75">
      <c r="A3" s="148"/>
      <c r="B3" s="148"/>
      <c r="C3" s="148"/>
      <c r="D3" s="150" t="s">
        <v>472</v>
      </c>
      <c r="E3" s="150"/>
      <c r="F3" s="3"/>
      <c r="G3" s="3"/>
      <c r="H3" s="3"/>
      <c r="I3" s="3"/>
      <c r="J3" s="3"/>
    </row>
    <row r="4" spans="1:10" ht="15" customHeight="1">
      <c r="A4" s="148"/>
      <c r="B4" s="148"/>
      <c r="C4" s="148"/>
      <c r="D4" s="150" t="s">
        <v>401</v>
      </c>
      <c r="E4" s="150"/>
      <c r="F4" s="4"/>
      <c r="G4" s="4"/>
      <c r="H4" s="4"/>
      <c r="I4" s="4"/>
      <c r="J4" s="4"/>
    </row>
    <row r="5" spans="1:10" ht="12.75">
      <c r="A5" s="148"/>
      <c r="B5" s="148"/>
      <c r="C5" s="148"/>
      <c r="D5" s="150" t="s">
        <v>400</v>
      </c>
      <c r="E5" s="150"/>
      <c r="F5" s="4"/>
      <c r="G5" s="4"/>
      <c r="H5" s="4"/>
      <c r="I5" s="4"/>
      <c r="J5" s="4"/>
    </row>
    <row r="6" spans="1:10" ht="12.75">
      <c r="A6" s="148"/>
      <c r="B6" s="148"/>
      <c r="C6" s="148"/>
      <c r="D6" s="150"/>
      <c r="E6" s="150"/>
      <c r="F6" s="4"/>
      <c r="G6" s="4"/>
      <c r="H6" s="4"/>
      <c r="I6" s="4"/>
      <c r="J6" s="4"/>
    </row>
    <row r="7" spans="1:10" ht="12.75">
      <c r="A7" s="147"/>
      <c r="B7" s="147"/>
      <c r="C7" s="147"/>
      <c r="D7" s="147"/>
      <c r="E7" s="147"/>
      <c r="F7" s="4"/>
      <c r="G7" s="4"/>
      <c r="H7" s="4"/>
      <c r="I7" s="4"/>
      <c r="J7" s="4"/>
    </row>
    <row r="8" spans="1:10" ht="12.75">
      <c r="A8" s="157" t="s">
        <v>350</v>
      </c>
      <c r="B8" s="157"/>
      <c r="C8" s="157"/>
      <c r="D8" s="157"/>
      <c r="E8" s="157"/>
      <c r="F8" s="4"/>
      <c r="G8" s="4"/>
      <c r="H8" s="4"/>
      <c r="I8" s="4"/>
      <c r="J8" s="4"/>
    </row>
    <row r="9" spans="1:5" ht="12.75">
      <c r="A9" s="157"/>
      <c r="B9" s="157"/>
      <c r="C9" s="157"/>
      <c r="D9" s="157"/>
      <c r="E9" s="157"/>
    </row>
    <row r="10" spans="1:5" ht="12.75">
      <c r="A10" s="44"/>
      <c r="B10" s="44"/>
      <c r="C10" s="44"/>
      <c r="D10" s="44"/>
      <c r="E10" s="44"/>
    </row>
    <row r="11" spans="1:5" ht="12.75">
      <c r="A11" s="153" t="s">
        <v>1</v>
      </c>
      <c r="B11" s="153" t="s">
        <v>2</v>
      </c>
      <c r="C11" s="153" t="s">
        <v>3</v>
      </c>
      <c r="D11" s="153" t="s">
        <v>4</v>
      </c>
      <c r="E11" s="155" t="s">
        <v>5</v>
      </c>
    </row>
    <row r="12" spans="1:5" ht="12.75">
      <c r="A12" s="154"/>
      <c r="B12" s="154"/>
      <c r="C12" s="154"/>
      <c r="D12" s="154"/>
      <c r="E12" s="156"/>
    </row>
    <row r="13" spans="1:5" ht="12.75">
      <c r="A13" s="58"/>
      <c r="B13" s="58"/>
      <c r="C13" s="58"/>
      <c r="D13" s="59" t="s">
        <v>106</v>
      </c>
      <c r="E13" s="141">
        <f>E14+E153+E192+E243+E252+E391+E490+E540+E553+E559+E564</f>
        <v>293789.447</v>
      </c>
    </row>
    <row r="14" spans="1:5" ht="12.75">
      <c r="A14" s="60" t="s">
        <v>8</v>
      </c>
      <c r="B14" s="60"/>
      <c r="C14" s="60"/>
      <c r="D14" s="54" t="s">
        <v>27</v>
      </c>
      <c r="E14" s="45">
        <f>E15+E23+E29+E61+E85+E89+E80+E58</f>
        <v>40983.75</v>
      </c>
    </row>
    <row r="15" spans="1:5" ht="22.5" customHeight="1">
      <c r="A15" s="61" t="s">
        <v>6</v>
      </c>
      <c r="B15" s="62"/>
      <c r="C15" s="62"/>
      <c r="D15" s="63" t="s">
        <v>113</v>
      </c>
      <c r="E15" s="46">
        <f>E16</f>
        <v>1304</v>
      </c>
    </row>
    <row r="16" spans="1:5" ht="12.75">
      <c r="A16" s="37" t="s">
        <v>6</v>
      </c>
      <c r="B16" s="37" t="s">
        <v>115</v>
      </c>
      <c r="C16" s="37"/>
      <c r="D16" s="35" t="s">
        <v>114</v>
      </c>
      <c r="E16" s="28">
        <f>E17+E21</f>
        <v>1304</v>
      </c>
    </row>
    <row r="17" spans="1:5" ht="33.75">
      <c r="A17" s="12" t="s">
        <v>6</v>
      </c>
      <c r="B17" s="7" t="s">
        <v>115</v>
      </c>
      <c r="C17" s="7" t="s">
        <v>333</v>
      </c>
      <c r="D17" s="123" t="s">
        <v>334</v>
      </c>
      <c r="E17" s="47">
        <f>E18</f>
        <v>1288</v>
      </c>
    </row>
    <row r="18" spans="1:5" ht="12.75">
      <c r="A18" s="18" t="s">
        <v>6</v>
      </c>
      <c r="B18" s="18" t="s">
        <v>115</v>
      </c>
      <c r="C18" s="7" t="s">
        <v>345</v>
      </c>
      <c r="D18" s="123" t="s">
        <v>346</v>
      </c>
      <c r="E18" s="47">
        <f>E19+E20</f>
        <v>1288</v>
      </c>
    </row>
    <row r="19" spans="1:5" ht="12.75">
      <c r="A19" s="7" t="s">
        <v>6</v>
      </c>
      <c r="B19" s="7" t="s">
        <v>115</v>
      </c>
      <c r="C19" s="7" t="s">
        <v>347</v>
      </c>
      <c r="D19" s="123" t="s">
        <v>338</v>
      </c>
      <c r="E19" s="47">
        <f>'Прил.№ 6'!F18</f>
        <v>1249</v>
      </c>
    </row>
    <row r="20" spans="1:5" ht="15" customHeight="1">
      <c r="A20" s="7" t="s">
        <v>6</v>
      </c>
      <c r="B20" s="7" t="s">
        <v>115</v>
      </c>
      <c r="C20" s="7" t="s">
        <v>348</v>
      </c>
      <c r="D20" s="123" t="s">
        <v>349</v>
      </c>
      <c r="E20" s="47">
        <f>'Прил.№ 6'!F19</f>
        <v>39</v>
      </c>
    </row>
    <row r="21" spans="1:5" ht="25.5" customHeight="1">
      <c r="A21" s="12" t="s">
        <v>6</v>
      </c>
      <c r="B21" s="12" t="s">
        <v>115</v>
      </c>
      <c r="C21" s="7" t="s">
        <v>339</v>
      </c>
      <c r="D21" s="123" t="s">
        <v>342</v>
      </c>
      <c r="E21" s="47">
        <f>E22</f>
        <v>16</v>
      </c>
    </row>
    <row r="22" spans="1:5" ht="23.25" customHeight="1">
      <c r="A22" s="12" t="s">
        <v>6</v>
      </c>
      <c r="B22" s="12" t="s">
        <v>115</v>
      </c>
      <c r="C22" s="12" t="s">
        <v>343</v>
      </c>
      <c r="D22" s="123" t="s">
        <v>344</v>
      </c>
      <c r="E22" s="47">
        <f>'Прил.№ 6'!F22</f>
        <v>16</v>
      </c>
    </row>
    <row r="23" spans="1:5" ht="32.25" customHeight="1">
      <c r="A23" s="61" t="s">
        <v>10</v>
      </c>
      <c r="B23" s="61"/>
      <c r="C23" s="61"/>
      <c r="D23" s="63" t="s">
        <v>117</v>
      </c>
      <c r="E23" s="48">
        <f>E24</f>
        <v>263</v>
      </c>
    </row>
    <row r="24" spans="1:5" ht="14.25" customHeight="1">
      <c r="A24" s="37" t="s">
        <v>10</v>
      </c>
      <c r="B24" s="37" t="s">
        <v>119</v>
      </c>
      <c r="C24" s="37"/>
      <c r="D24" s="35" t="s">
        <v>118</v>
      </c>
      <c r="E24" s="28">
        <f>E25</f>
        <v>263</v>
      </c>
    </row>
    <row r="25" spans="1:5" ht="12.75">
      <c r="A25" s="64" t="s">
        <v>10</v>
      </c>
      <c r="B25" s="64" t="s">
        <v>121</v>
      </c>
      <c r="C25" s="64"/>
      <c r="D25" s="65" t="s">
        <v>122</v>
      </c>
      <c r="E25" s="47">
        <f>E28</f>
        <v>263</v>
      </c>
    </row>
    <row r="26" spans="1:5" ht="33.75">
      <c r="A26" s="12" t="s">
        <v>10</v>
      </c>
      <c r="B26" s="12" t="s">
        <v>121</v>
      </c>
      <c r="C26" s="7" t="s">
        <v>333</v>
      </c>
      <c r="D26" s="123" t="s">
        <v>334</v>
      </c>
      <c r="E26" s="82">
        <f>E27</f>
        <v>263</v>
      </c>
    </row>
    <row r="27" spans="1:5" ht="12.75">
      <c r="A27" s="12" t="s">
        <v>10</v>
      </c>
      <c r="B27" s="12" t="s">
        <v>121</v>
      </c>
      <c r="C27" s="7" t="s">
        <v>345</v>
      </c>
      <c r="D27" s="123" t="s">
        <v>346</v>
      </c>
      <c r="E27" s="82">
        <f>E28</f>
        <v>263</v>
      </c>
    </row>
    <row r="28" spans="1:5" ht="12.75">
      <c r="A28" s="12" t="s">
        <v>10</v>
      </c>
      <c r="B28" s="12" t="s">
        <v>121</v>
      </c>
      <c r="C28" s="7" t="s">
        <v>348</v>
      </c>
      <c r="D28" s="123" t="s">
        <v>349</v>
      </c>
      <c r="E28" s="82">
        <f>'Прил.№ 6'!F28</f>
        <v>263</v>
      </c>
    </row>
    <row r="29" spans="1:5" ht="33.75">
      <c r="A29" s="61" t="s">
        <v>11</v>
      </c>
      <c r="B29" s="61"/>
      <c r="C29" s="61"/>
      <c r="D29" s="63" t="s">
        <v>28</v>
      </c>
      <c r="E29" s="48">
        <f>E30+E48</f>
        <v>22901.2</v>
      </c>
    </row>
    <row r="30" spans="1:5" ht="12.75" customHeight="1">
      <c r="A30" s="37" t="s">
        <v>11</v>
      </c>
      <c r="B30" s="37" t="s">
        <v>119</v>
      </c>
      <c r="C30" s="37"/>
      <c r="D30" s="35" t="s">
        <v>26</v>
      </c>
      <c r="E30" s="28">
        <f>E31+E43</f>
        <v>22581.2</v>
      </c>
    </row>
    <row r="31" spans="1:5" ht="12.75">
      <c r="A31" s="37" t="s">
        <v>11</v>
      </c>
      <c r="B31" s="37" t="s">
        <v>123</v>
      </c>
      <c r="C31" s="37"/>
      <c r="D31" s="35" t="s">
        <v>233</v>
      </c>
      <c r="E31" s="28">
        <f>E32+E36+E40</f>
        <v>21048.2</v>
      </c>
    </row>
    <row r="32" spans="1:5" ht="33.75">
      <c r="A32" s="7" t="s">
        <v>11</v>
      </c>
      <c r="B32" s="7" t="s">
        <v>123</v>
      </c>
      <c r="C32" s="7" t="s">
        <v>333</v>
      </c>
      <c r="D32" s="123" t="s">
        <v>334</v>
      </c>
      <c r="E32" s="81">
        <f>E33</f>
        <v>15240</v>
      </c>
    </row>
    <row r="33" spans="1:5" ht="12.75">
      <c r="A33" s="7" t="s">
        <v>11</v>
      </c>
      <c r="B33" s="7" t="s">
        <v>123</v>
      </c>
      <c r="C33" s="7" t="s">
        <v>345</v>
      </c>
      <c r="D33" s="123" t="s">
        <v>346</v>
      </c>
      <c r="E33" s="81">
        <f>E34+E35</f>
        <v>15240</v>
      </c>
    </row>
    <row r="34" spans="1:5" ht="12.75">
      <c r="A34" s="7" t="s">
        <v>11</v>
      </c>
      <c r="B34" s="7" t="s">
        <v>123</v>
      </c>
      <c r="C34" s="7" t="s">
        <v>347</v>
      </c>
      <c r="D34" s="123" t="s">
        <v>338</v>
      </c>
      <c r="E34" s="81">
        <f>'Прил.№ 6'!F36</f>
        <v>14528</v>
      </c>
    </row>
    <row r="35" spans="1:5" ht="12.75">
      <c r="A35" s="7" t="s">
        <v>11</v>
      </c>
      <c r="B35" s="7" t="s">
        <v>123</v>
      </c>
      <c r="C35" s="7" t="s">
        <v>348</v>
      </c>
      <c r="D35" s="123" t="s">
        <v>349</v>
      </c>
      <c r="E35" s="81">
        <f>'Прил.№ 6'!F37</f>
        <v>712</v>
      </c>
    </row>
    <row r="36" spans="1:5" ht="22.5">
      <c r="A36" s="7" t="s">
        <v>11</v>
      </c>
      <c r="B36" s="7" t="s">
        <v>123</v>
      </c>
      <c r="C36" s="7" t="s">
        <v>340</v>
      </c>
      <c r="D36" s="123" t="s">
        <v>341</v>
      </c>
      <c r="E36" s="81">
        <f>E37</f>
        <v>5803.2</v>
      </c>
    </row>
    <row r="37" spans="1:5" ht="22.5">
      <c r="A37" s="7" t="s">
        <v>11</v>
      </c>
      <c r="B37" s="7" t="s">
        <v>123</v>
      </c>
      <c r="C37" s="7" t="s">
        <v>339</v>
      </c>
      <c r="D37" s="123" t="s">
        <v>342</v>
      </c>
      <c r="E37" s="81">
        <f>E38+E39</f>
        <v>5803.2</v>
      </c>
    </row>
    <row r="38" spans="1:5" ht="22.5">
      <c r="A38" s="7" t="s">
        <v>11</v>
      </c>
      <c r="B38" s="7" t="s">
        <v>123</v>
      </c>
      <c r="C38" s="7" t="s">
        <v>343</v>
      </c>
      <c r="D38" s="123" t="s">
        <v>344</v>
      </c>
      <c r="E38" s="81">
        <f>'Прил.№ 6'!F40</f>
        <v>1218</v>
      </c>
    </row>
    <row r="39" spans="1:5" ht="22.5">
      <c r="A39" s="7" t="s">
        <v>11</v>
      </c>
      <c r="B39" s="7" t="s">
        <v>123</v>
      </c>
      <c r="C39" s="7" t="s">
        <v>247</v>
      </c>
      <c r="D39" s="123" t="s">
        <v>248</v>
      </c>
      <c r="E39" s="81">
        <f>'Прил.№ 6'!F41</f>
        <v>4585.2</v>
      </c>
    </row>
    <row r="40" spans="1:5" ht="12.75">
      <c r="A40" s="7" t="s">
        <v>11</v>
      </c>
      <c r="B40" s="7" t="s">
        <v>123</v>
      </c>
      <c r="C40" s="7" t="s">
        <v>354</v>
      </c>
      <c r="D40" s="122" t="s">
        <v>355</v>
      </c>
      <c r="E40" s="81">
        <f>E41</f>
        <v>5</v>
      </c>
    </row>
    <row r="41" spans="1:5" ht="12.75">
      <c r="A41" s="7" t="s">
        <v>11</v>
      </c>
      <c r="B41" s="7" t="s">
        <v>123</v>
      </c>
      <c r="C41" s="7" t="s">
        <v>356</v>
      </c>
      <c r="D41" s="122" t="s">
        <v>357</v>
      </c>
      <c r="E41" s="81">
        <f>E42</f>
        <v>5</v>
      </c>
    </row>
    <row r="42" spans="1:5" ht="12.75">
      <c r="A42" s="7" t="s">
        <v>11</v>
      </c>
      <c r="B42" s="7" t="s">
        <v>123</v>
      </c>
      <c r="C42" s="7" t="s">
        <v>268</v>
      </c>
      <c r="D42" s="122" t="s">
        <v>269</v>
      </c>
      <c r="E42" s="81">
        <f>'Прил.№ 6'!F44</f>
        <v>5</v>
      </c>
    </row>
    <row r="43" spans="1:5" ht="24.75" customHeight="1">
      <c r="A43" s="37" t="s">
        <v>11</v>
      </c>
      <c r="B43" s="37" t="s">
        <v>172</v>
      </c>
      <c r="C43" s="37"/>
      <c r="D43" s="38" t="s">
        <v>371</v>
      </c>
      <c r="E43" s="28">
        <f>E44</f>
        <v>1533</v>
      </c>
    </row>
    <row r="44" spans="1:5" ht="33.75">
      <c r="A44" s="7" t="s">
        <v>11</v>
      </c>
      <c r="B44" s="7" t="s">
        <v>172</v>
      </c>
      <c r="C44" s="7" t="s">
        <v>333</v>
      </c>
      <c r="D44" s="123" t="s">
        <v>334</v>
      </c>
      <c r="E44" s="81">
        <f>E45</f>
        <v>1533</v>
      </c>
    </row>
    <row r="45" spans="1:5" ht="12.75">
      <c r="A45" s="7" t="s">
        <v>11</v>
      </c>
      <c r="B45" s="7" t="s">
        <v>172</v>
      </c>
      <c r="C45" s="7" t="s">
        <v>345</v>
      </c>
      <c r="D45" s="123" t="s">
        <v>346</v>
      </c>
      <c r="E45" s="81">
        <f>E46+E47</f>
        <v>1533</v>
      </c>
    </row>
    <row r="46" spans="1:5" ht="12.75">
      <c r="A46" s="7" t="s">
        <v>11</v>
      </c>
      <c r="B46" s="7" t="s">
        <v>172</v>
      </c>
      <c r="C46" s="7" t="s">
        <v>347</v>
      </c>
      <c r="D46" s="123" t="s">
        <v>338</v>
      </c>
      <c r="E46" s="81">
        <f>'Прил.№ 6'!F48</f>
        <v>1494</v>
      </c>
    </row>
    <row r="47" spans="1:5" ht="12.75">
      <c r="A47" s="7" t="s">
        <v>11</v>
      </c>
      <c r="B47" s="7" t="s">
        <v>172</v>
      </c>
      <c r="C47" s="7" t="s">
        <v>348</v>
      </c>
      <c r="D47" s="123" t="s">
        <v>349</v>
      </c>
      <c r="E47" s="81">
        <f>'Прил.№ 6'!F49</f>
        <v>39</v>
      </c>
    </row>
    <row r="48" spans="1:5" ht="0.75" customHeight="1">
      <c r="A48" s="7" t="s">
        <v>11</v>
      </c>
      <c r="B48" s="7" t="s">
        <v>107</v>
      </c>
      <c r="C48" s="7"/>
      <c r="D48" s="26" t="s">
        <v>109</v>
      </c>
      <c r="E48" s="28">
        <f>E49</f>
        <v>319.99999999999994</v>
      </c>
    </row>
    <row r="49" spans="1:5" ht="33.75">
      <c r="A49" s="7" t="s">
        <v>11</v>
      </c>
      <c r="B49" s="7" t="s">
        <v>423</v>
      </c>
      <c r="C49" s="7"/>
      <c r="D49" s="122" t="s">
        <v>419</v>
      </c>
      <c r="E49" s="28">
        <f>E50+E54</f>
        <v>319.99999999999994</v>
      </c>
    </row>
    <row r="50" spans="1:5" ht="33.75">
      <c r="A50" s="7" t="s">
        <v>11</v>
      </c>
      <c r="B50" s="7" t="s">
        <v>423</v>
      </c>
      <c r="C50" s="7" t="s">
        <v>333</v>
      </c>
      <c r="D50" s="123" t="s">
        <v>334</v>
      </c>
      <c r="E50" s="21">
        <f>E51</f>
        <v>291.59999999999997</v>
      </c>
    </row>
    <row r="51" spans="1:5" ht="12.75">
      <c r="A51" s="7" t="s">
        <v>11</v>
      </c>
      <c r="B51" s="7" t="s">
        <v>423</v>
      </c>
      <c r="C51" s="7" t="s">
        <v>345</v>
      </c>
      <c r="D51" s="123" t="s">
        <v>346</v>
      </c>
      <c r="E51" s="21">
        <f>E52+E53</f>
        <v>291.59999999999997</v>
      </c>
    </row>
    <row r="52" spans="1:5" ht="12.75">
      <c r="A52" s="7" t="s">
        <v>11</v>
      </c>
      <c r="B52" s="7" t="s">
        <v>423</v>
      </c>
      <c r="C52" s="7" t="s">
        <v>347</v>
      </c>
      <c r="D52" s="123" t="s">
        <v>338</v>
      </c>
      <c r="E52" s="21">
        <f>'Прил.№ 6'!F54</f>
        <v>269.9</v>
      </c>
    </row>
    <row r="53" spans="1:5" ht="12.75">
      <c r="A53" s="7" t="s">
        <v>11</v>
      </c>
      <c r="B53" s="7" t="s">
        <v>423</v>
      </c>
      <c r="C53" s="7" t="s">
        <v>348</v>
      </c>
      <c r="D53" s="123" t="s">
        <v>349</v>
      </c>
      <c r="E53" s="21">
        <f>'Прил.№ 6'!F55</f>
        <v>21.7</v>
      </c>
    </row>
    <row r="54" spans="1:5" ht="22.5">
      <c r="A54" s="7" t="s">
        <v>11</v>
      </c>
      <c r="B54" s="7" t="s">
        <v>423</v>
      </c>
      <c r="C54" s="37" t="s">
        <v>340</v>
      </c>
      <c r="D54" s="124" t="s">
        <v>341</v>
      </c>
      <c r="E54" s="21">
        <f>E55</f>
        <v>28.400000000000002</v>
      </c>
    </row>
    <row r="55" spans="1:5" ht="22.5">
      <c r="A55" s="7" t="s">
        <v>11</v>
      </c>
      <c r="B55" s="7" t="s">
        <v>423</v>
      </c>
      <c r="C55" s="37" t="s">
        <v>339</v>
      </c>
      <c r="D55" s="124" t="s">
        <v>342</v>
      </c>
      <c r="E55" s="21">
        <f>E56+E57</f>
        <v>28.400000000000002</v>
      </c>
    </row>
    <row r="56" spans="1:5" ht="22.5">
      <c r="A56" s="7" t="s">
        <v>11</v>
      </c>
      <c r="B56" s="7" t="s">
        <v>423</v>
      </c>
      <c r="C56" s="37" t="s">
        <v>343</v>
      </c>
      <c r="D56" s="124" t="s">
        <v>344</v>
      </c>
      <c r="E56" s="21">
        <f>'Прил.№ 6'!F58</f>
        <v>3.6</v>
      </c>
    </row>
    <row r="57" spans="1:5" ht="12" customHeight="1">
      <c r="A57" s="7" t="s">
        <v>11</v>
      </c>
      <c r="B57" s="7" t="s">
        <v>423</v>
      </c>
      <c r="C57" s="37" t="s">
        <v>247</v>
      </c>
      <c r="D57" s="124" t="s">
        <v>248</v>
      </c>
      <c r="E57" s="21">
        <f>'Прил.№ 6'!F59</f>
        <v>24.8</v>
      </c>
    </row>
    <row r="58" spans="1:5" ht="12.75" hidden="1">
      <c r="A58" s="60" t="s">
        <v>12</v>
      </c>
      <c r="B58" s="60"/>
      <c r="C58" s="60"/>
      <c r="D58" s="54" t="s">
        <v>30</v>
      </c>
      <c r="E58" s="45">
        <f>E59</f>
        <v>0</v>
      </c>
    </row>
    <row r="59" spans="1:5" ht="22.5" hidden="1">
      <c r="A59" s="37" t="s">
        <v>12</v>
      </c>
      <c r="B59" s="37" t="s">
        <v>124</v>
      </c>
      <c r="C59" s="37"/>
      <c r="D59" s="26" t="s">
        <v>143</v>
      </c>
      <c r="E59" s="28">
        <f>E60</f>
        <v>0</v>
      </c>
    </row>
    <row r="60" spans="1:5" ht="12.75" hidden="1">
      <c r="A60" s="64" t="s">
        <v>12</v>
      </c>
      <c r="B60" s="64" t="s">
        <v>124</v>
      </c>
      <c r="C60" s="66" t="s">
        <v>235</v>
      </c>
      <c r="D60" s="38" t="s">
        <v>120</v>
      </c>
      <c r="E60" s="49"/>
    </row>
    <row r="61" spans="1:5" s="23" customFormat="1" ht="22.5">
      <c r="A61" s="15" t="s">
        <v>92</v>
      </c>
      <c r="B61" s="15"/>
      <c r="C61" s="15"/>
      <c r="D61" s="118" t="s">
        <v>196</v>
      </c>
      <c r="E61" s="83">
        <f>E62</f>
        <v>8223.4</v>
      </c>
    </row>
    <row r="62" spans="1:5" ht="12.75">
      <c r="A62" s="7" t="s">
        <v>92</v>
      </c>
      <c r="B62" s="37" t="s">
        <v>119</v>
      </c>
      <c r="C62" s="37"/>
      <c r="D62" s="35" t="s">
        <v>26</v>
      </c>
      <c r="E62" s="81">
        <f>E68+E63</f>
        <v>8223.4</v>
      </c>
    </row>
    <row r="63" spans="1:5" ht="22.5">
      <c r="A63" s="7" t="s">
        <v>92</v>
      </c>
      <c r="B63" s="7" t="s">
        <v>404</v>
      </c>
      <c r="C63" s="7"/>
      <c r="D63" s="122" t="s">
        <v>405</v>
      </c>
      <c r="E63" s="81">
        <f>E64</f>
        <v>487</v>
      </c>
    </row>
    <row r="64" spans="1:5" ht="33.75">
      <c r="A64" s="7" t="s">
        <v>92</v>
      </c>
      <c r="B64" s="7" t="s">
        <v>404</v>
      </c>
      <c r="C64" s="7" t="s">
        <v>333</v>
      </c>
      <c r="D64" s="123" t="s">
        <v>334</v>
      </c>
      <c r="E64" s="81">
        <f>E65</f>
        <v>487</v>
      </c>
    </row>
    <row r="65" spans="1:5" ht="12.75">
      <c r="A65" s="7" t="s">
        <v>92</v>
      </c>
      <c r="B65" s="7" t="s">
        <v>404</v>
      </c>
      <c r="C65" s="7" t="s">
        <v>345</v>
      </c>
      <c r="D65" s="123" t="s">
        <v>346</v>
      </c>
      <c r="E65" s="81">
        <f>E66+E67</f>
        <v>487</v>
      </c>
    </row>
    <row r="66" spans="1:5" ht="12.75">
      <c r="A66" s="7" t="s">
        <v>92</v>
      </c>
      <c r="B66" s="7" t="s">
        <v>404</v>
      </c>
      <c r="C66" s="7" t="s">
        <v>347</v>
      </c>
      <c r="D66" s="123" t="s">
        <v>338</v>
      </c>
      <c r="E66" s="81">
        <f>'Прил.№ 6'!F299</f>
        <v>464</v>
      </c>
    </row>
    <row r="67" spans="1:5" ht="12.75">
      <c r="A67" s="7" t="s">
        <v>92</v>
      </c>
      <c r="B67" s="7" t="s">
        <v>404</v>
      </c>
      <c r="C67" s="7" t="s">
        <v>348</v>
      </c>
      <c r="D67" s="123" t="s">
        <v>349</v>
      </c>
      <c r="E67" s="81">
        <f>'Прил.№ 6'!F300</f>
        <v>23</v>
      </c>
    </row>
    <row r="68" spans="1:5" ht="12.75">
      <c r="A68" s="7" t="s">
        <v>92</v>
      </c>
      <c r="B68" s="7" t="s">
        <v>123</v>
      </c>
      <c r="C68" s="7"/>
      <c r="D68" s="120" t="s">
        <v>29</v>
      </c>
      <c r="E68" s="81">
        <f>E69+E73+E77</f>
        <v>7736.4</v>
      </c>
    </row>
    <row r="69" spans="1:5" ht="39.75" customHeight="1">
      <c r="A69" s="7" t="s">
        <v>92</v>
      </c>
      <c r="B69" s="7" t="s">
        <v>123</v>
      </c>
      <c r="C69" s="7" t="s">
        <v>333</v>
      </c>
      <c r="D69" s="120" t="s">
        <v>334</v>
      </c>
      <c r="E69" s="81">
        <f>E70</f>
        <v>6571.5</v>
      </c>
    </row>
    <row r="70" spans="1:5" ht="12.75">
      <c r="A70" s="7" t="s">
        <v>92</v>
      </c>
      <c r="B70" s="7" t="s">
        <v>123</v>
      </c>
      <c r="C70" s="7" t="s">
        <v>345</v>
      </c>
      <c r="D70" s="123" t="s">
        <v>346</v>
      </c>
      <c r="E70" s="81">
        <f>E71+E72</f>
        <v>6571.5</v>
      </c>
    </row>
    <row r="71" spans="1:5" ht="12.75">
      <c r="A71" s="7" t="s">
        <v>92</v>
      </c>
      <c r="B71" s="7" t="s">
        <v>123</v>
      </c>
      <c r="C71" s="7" t="s">
        <v>347</v>
      </c>
      <c r="D71" s="123" t="s">
        <v>338</v>
      </c>
      <c r="E71" s="81">
        <f>'Прил.№ 6'!F304+'Прил.№ 6'!F621</f>
        <v>6250</v>
      </c>
    </row>
    <row r="72" spans="1:5" ht="12.75">
      <c r="A72" s="7" t="s">
        <v>92</v>
      </c>
      <c r="B72" s="7" t="s">
        <v>123</v>
      </c>
      <c r="C72" s="7" t="s">
        <v>348</v>
      </c>
      <c r="D72" s="123" t="s">
        <v>349</v>
      </c>
      <c r="E72" s="81">
        <f>'Прил.№ 6'!F305+'Прил.№ 6'!F622</f>
        <v>321.5</v>
      </c>
    </row>
    <row r="73" spans="1:5" ht="22.5">
      <c r="A73" s="7" t="s">
        <v>92</v>
      </c>
      <c r="B73" s="7" t="s">
        <v>123</v>
      </c>
      <c r="C73" s="7" t="s">
        <v>340</v>
      </c>
      <c r="D73" s="123" t="s">
        <v>341</v>
      </c>
      <c r="E73" s="81">
        <f>E74</f>
        <v>1158.9</v>
      </c>
    </row>
    <row r="74" spans="1:5" ht="22.5">
      <c r="A74" s="7" t="s">
        <v>92</v>
      </c>
      <c r="B74" s="7" t="s">
        <v>123</v>
      </c>
      <c r="C74" s="7" t="s">
        <v>339</v>
      </c>
      <c r="D74" s="123" t="s">
        <v>342</v>
      </c>
      <c r="E74" s="81">
        <f>E75+E76</f>
        <v>1158.9</v>
      </c>
    </row>
    <row r="75" spans="1:5" ht="22.5">
      <c r="A75" s="7" t="s">
        <v>92</v>
      </c>
      <c r="B75" s="7" t="s">
        <v>123</v>
      </c>
      <c r="C75" s="7" t="s">
        <v>343</v>
      </c>
      <c r="D75" s="123" t="s">
        <v>344</v>
      </c>
      <c r="E75" s="81">
        <f>'Прил.№ 6'!F308+'Прил.№ 6'!F625</f>
        <v>528.9</v>
      </c>
    </row>
    <row r="76" spans="1:5" ht="22.5">
      <c r="A76" s="7" t="s">
        <v>92</v>
      </c>
      <c r="B76" s="7" t="s">
        <v>123</v>
      </c>
      <c r="C76" s="7" t="s">
        <v>247</v>
      </c>
      <c r="D76" s="123" t="s">
        <v>248</v>
      </c>
      <c r="E76" s="81">
        <f>'Прил.№ 6'!F309+'Прил.№ 6'!F626</f>
        <v>630</v>
      </c>
    </row>
    <row r="77" spans="1:5" ht="12.75">
      <c r="A77" s="7" t="s">
        <v>92</v>
      </c>
      <c r="B77" s="7" t="s">
        <v>123</v>
      </c>
      <c r="C77" s="7" t="s">
        <v>354</v>
      </c>
      <c r="D77" s="122" t="s">
        <v>355</v>
      </c>
      <c r="E77" s="81">
        <f>E78</f>
        <v>6</v>
      </c>
    </row>
    <row r="78" spans="1:5" ht="12.75">
      <c r="A78" s="7" t="s">
        <v>92</v>
      </c>
      <c r="B78" s="7" t="s">
        <v>123</v>
      </c>
      <c r="C78" s="7" t="s">
        <v>356</v>
      </c>
      <c r="D78" s="122" t="s">
        <v>357</v>
      </c>
      <c r="E78" s="81">
        <f>E79</f>
        <v>6</v>
      </c>
    </row>
    <row r="79" spans="1:5" ht="12.75">
      <c r="A79" s="7" t="s">
        <v>92</v>
      </c>
      <c r="B79" s="7" t="s">
        <v>123</v>
      </c>
      <c r="C79" s="7" t="s">
        <v>268</v>
      </c>
      <c r="D79" s="123" t="s">
        <v>269</v>
      </c>
      <c r="E79" s="81">
        <f>'Прил.№ 6'!F629</f>
        <v>6</v>
      </c>
    </row>
    <row r="80" spans="1:5" ht="12.75">
      <c r="A80" s="60" t="s">
        <v>362</v>
      </c>
      <c r="B80" s="60"/>
      <c r="C80" s="60"/>
      <c r="D80" s="54" t="s">
        <v>363</v>
      </c>
      <c r="E80" s="45">
        <f>E81</f>
        <v>1000</v>
      </c>
    </row>
    <row r="81" spans="1:5" ht="12.75">
      <c r="A81" s="37" t="s">
        <v>362</v>
      </c>
      <c r="B81" s="37" t="s">
        <v>364</v>
      </c>
      <c r="C81" s="37"/>
      <c r="D81" s="26" t="s">
        <v>365</v>
      </c>
      <c r="E81" s="28">
        <f>E82</f>
        <v>1000</v>
      </c>
    </row>
    <row r="82" spans="1:5" ht="22.5">
      <c r="A82" s="37" t="s">
        <v>362</v>
      </c>
      <c r="B82" s="37" t="s">
        <v>366</v>
      </c>
      <c r="C82" s="144"/>
      <c r="D82" s="26" t="s">
        <v>367</v>
      </c>
      <c r="E82" s="70">
        <f>E84</f>
        <v>1000</v>
      </c>
    </row>
    <row r="83" spans="1:5" ht="12.75" customHeight="1" hidden="1">
      <c r="A83" s="144"/>
      <c r="B83" s="144"/>
      <c r="C83" s="144"/>
      <c r="D83" s="26"/>
      <c r="E83" s="28"/>
    </row>
    <row r="84" spans="1:5" ht="12.75" customHeight="1">
      <c r="A84" s="37" t="s">
        <v>362</v>
      </c>
      <c r="B84" s="37" t="s">
        <v>366</v>
      </c>
      <c r="C84" s="37" t="s">
        <v>236</v>
      </c>
      <c r="D84" s="26" t="s">
        <v>375</v>
      </c>
      <c r="E84" s="28">
        <f>'Прил.№ 6'!F66</f>
        <v>1000</v>
      </c>
    </row>
    <row r="85" spans="1:5" ht="12.75">
      <c r="A85" s="60" t="s">
        <v>125</v>
      </c>
      <c r="B85" s="60"/>
      <c r="C85" s="60"/>
      <c r="D85" s="54" t="s">
        <v>31</v>
      </c>
      <c r="E85" s="45">
        <f>E86</f>
        <v>200</v>
      </c>
    </row>
    <row r="86" spans="1:5" ht="12.75">
      <c r="A86" s="37" t="s">
        <v>125</v>
      </c>
      <c r="B86" s="37" t="s">
        <v>13</v>
      </c>
      <c r="C86" s="37"/>
      <c r="D86" s="35" t="s">
        <v>31</v>
      </c>
      <c r="E86" s="28">
        <f>E88</f>
        <v>200</v>
      </c>
    </row>
    <row r="87" spans="1:5" ht="12.75">
      <c r="A87" s="37" t="s">
        <v>125</v>
      </c>
      <c r="B87" s="37" t="s">
        <v>144</v>
      </c>
      <c r="C87" s="37"/>
      <c r="D87" s="35" t="s">
        <v>127</v>
      </c>
      <c r="E87" s="28">
        <f>E88</f>
        <v>200</v>
      </c>
    </row>
    <row r="88" spans="1:5" ht="12.75">
      <c r="A88" s="37" t="s">
        <v>125</v>
      </c>
      <c r="B88" s="37" t="s">
        <v>144</v>
      </c>
      <c r="C88" s="37" t="s">
        <v>236</v>
      </c>
      <c r="D88" s="35" t="s">
        <v>375</v>
      </c>
      <c r="E88" s="28">
        <f>'Прил.№ 6'!F69</f>
        <v>200</v>
      </c>
    </row>
    <row r="89" spans="1:5" ht="12.75">
      <c r="A89" s="60" t="s">
        <v>197</v>
      </c>
      <c r="B89" s="60"/>
      <c r="C89" s="60"/>
      <c r="D89" s="54" t="s">
        <v>32</v>
      </c>
      <c r="E89" s="45">
        <f>E103+E112+E126+E118+E90</f>
        <v>7092.150000000001</v>
      </c>
    </row>
    <row r="90" spans="1:5" ht="33.75">
      <c r="A90" s="37" t="s">
        <v>197</v>
      </c>
      <c r="B90" s="64" t="s">
        <v>119</v>
      </c>
      <c r="C90" s="64"/>
      <c r="D90" s="26" t="s">
        <v>141</v>
      </c>
      <c r="E90" s="47">
        <f>E91</f>
        <v>2352.25</v>
      </c>
    </row>
    <row r="91" spans="1:5" ht="12.75">
      <c r="A91" s="37" t="s">
        <v>197</v>
      </c>
      <c r="B91" s="64" t="s">
        <v>123</v>
      </c>
      <c r="C91" s="64"/>
      <c r="D91" s="26" t="s">
        <v>29</v>
      </c>
      <c r="E91" s="47">
        <f>E92+E96+E100</f>
        <v>2352.25</v>
      </c>
    </row>
    <row r="92" spans="1:5" ht="33.75">
      <c r="A92" s="7" t="s">
        <v>197</v>
      </c>
      <c r="B92" s="7" t="s">
        <v>123</v>
      </c>
      <c r="C92" s="7" t="s">
        <v>333</v>
      </c>
      <c r="D92" s="123" t="s">
        <v>334</v>
      </c>
      <c r="E92" s="81">
        <f>E93</f>
        <v>1785.865</v>
      </c>
    </row>
    <row r="93" spans="1:5" ht="12.75">
      <c r="A93" s="7" t="s">
        <v>197</v>
      </c>
      <c r="B93" s="7" t="s">
        <v>123</v>
      </c>
      <c r="C93" s="7" t="s">
        <v>345</v>
      </c>
      <c r="D93" s="123" t="s">
        <v>346</v>
      </c>
      <c r="E93" s="81">
        <f>E94+E95</f>
        <v>1785.865</v>
      </c>
    </row>
    <row r="94" spans="1:5" ht="12.75">
      <c r="A94" s="7" t="s">
        <v>197</v>
      </c>
      <c r="B94" s="7" t="s">
        <v>123</v>
      </c>
      <c r="C94" s="7" t="s">
        <v>347</v>
      </c>
      <c r="D94" s="123" t="s">
        <v>338</v>
      </c>
      <c r="E94" s="81">
        <f>'Прил.№ 6'!F77+'Прил.№ 6'!F258</f>
        <v>1713.6</v>
      </c>
    </row>
    <row r="95" spans="1:5" ht="12.75">
      <c r="A95" s="7" t="s">
        <v>197</v>
      </c>
      <c r="B95" s="7" t="s">
        <v>123</v>
      </c>
      <c r="C95" s="7" t="s">
        <v>348</v>
      </c>
      <c r="D95" s="123" t="s">
        <v>349</v>
      </c>
      <c r="E95" s="81">
        <f>'Прил.№ 6'!F259+'Прил.№ 6'!F78</f>
        <v>72.265</v>
      </c>
    </row>
    <row r="96" spans="1:5" ht="22.5">
      <c r="A96" s="7" t="s">
        <v>197</v>
      </c>
      <c r="B96" s="7" t="s">
        <v>123</v>
      </c>
      <c r="C96" s="7" t="s">
        <v>340</v>
      </c>
      <c r="D96" s="123" t="s">
        <v>341</v>
      </c>
      <c r="E96" s="81">
        <f>E97</f>
        <v>565.385</v>
      </c>
    </row>
    <row r="97" spans="1:5" ht="22.5">
      <c r="A97" s="7" t="s">
        <v>197</v>
      </c>
      <c r="B97" s="7" t="s">
        <v>123</v>
      </c>
      <c r="C97" s="7" t="s">
        <v>339</v>
      </c>
      <c r="D97" s="123" t="s">
        <v>342</v>
      </c>
      <c r="E97" s="81">
        <f>E98+E99</f>
        <v>565.385</v>
      </c>
    </row>
    <row r="98" spans="1:5" ht="22.5">
      <c r="A98" s="7" t="s">
        <v>197</v>
      </c>
      <c r="B98" s="7" t="s">
        <v>123</v>
      </c>
      <c r="C98" s="7" t="s">
        <v>343</v>
      </c>
      <c r="D98" s="123" t="s">
        <v>344</v>
      </c>
      <c r="E98" s="81">
        <f>'Прил.№ 6'!F81+'Прил.№ 6'!F262</f>
        <v>129.785</v>
      </c>
    </row>
    <row r="99" spans="1:5" ht="22.5">
      <c r="A99" s="7" t="s">
        <v>197</v>
      </c>
      <c r="B99" s="7" t="s">
        <v>123</v>
      </c>
      <c r="C99" s="7" t="s">
        <v>247</v>
      </c>
      <c r="D99" s="123" t="s">
        <v>248</v>
      </c>
      <c r="E99" s="81">
        <f>'Прил.№ 6'!F263+'Прил.№ 6'!F82</f>
        <v>435.59999999999997</v>
      </c>
    </row>
    <row r="100" spans="1:5" ht="12.75">
      <c r="A100" s="7" t="s">
        <v>197</v>
      </c>
      <c r="B100" s="7" t="s">
        <v>123</v>
      </c>
      <c r="C100" s="7" t="s">
        <v>354</v>
      </c>
      <c r="D100" s="122" t="s">
        <v>355</v>
      </c>
      <c r="E100" s="81">
        <f>E101</f>
        <v>1</v>
      </c>
    </row>
    <row r="101" spans="1:5" ht="12.75">
      <c r="A101" s="7" t="s">
        <v>197</v>
      </c>
      <c r="B101" s="7" t="s">
        <v>123</v>
      </c>
      <c r="C101" s="7" t="s">
        <v>356</v>
      </c>
      <c r="D101" s="122" t="s">
        <v>357</v>
      </c>
      <c r="E101" s="81">
        <f>E102</f>
        <v>1</v>
      </c>
    </row>
    <row r="102" spans="1:5" ht="12.75">
      <c r="A102" s="7" t="s">
        <v>197</v>
      </c>
      <c r="B102" s="7" t="s">
        <v>123</v>
      </c>
      <c r="C102" s="7" t="s">
        <v>268</v>
      </c>
      <c r="D102" s="122" t="s">
        <v>269</v>
      </c>
      <c r="E102" s="81">
        <f>'Прил.№ 6'!F266</f>
        <v>1</v>
      </c>
    </row>
    <row r="103" spans="1:5" ht="22.5">
      <c r="A103" s="37" t="s">
        <v>197</v>
      </c>
      <c r="B103" s="68" t="s">
        <v>70</v>
      </c>
      <c r="C103" s="68"/>
      <c r="D103" s="26" t="s">
        <v>71</v>
      </c>
      <c r="E103" s="47">
        <f>E104+E108</f>
        <v>300</v>
      </c>
    </row>
    <row r="104" spans="1:5" ht="12.75">
      <c r="A104" s="37" t="s">
        <v>197</v>
      </c>
      <c r="B104" s="68" t="s">
        <v>193</v>
      </c>
      <c r="C104" s="68"/>
      <c r="D104" s="26" t="s">
        <v>194</v>
      </c>
      <c r="E104" s="47">
        <f>E107</f>
        <v>10</v>
      </c>
    </row>
    <row r="105" spans="1:5" ht="22.5">
      <c r="A105" s="37" t="s">
        <v>197</v>
      </c>
      <c r="B105" s="68" t="s">
        <v>193</v>
      </c>
      <c r="C105" s="68" t="s">
        <v>340</v>
      </c>
      <c r="D105" s="124" t="s">
        <v>341</v>
      </c>
      <c r="E105" s="47">
        <f>E106</f>
        <v>10</v>
      </c>
    </row>
    <row r="106" spans="1:5" ht="22.5">
      <c r="A106" s="37" t="s">
        <v>197</v>
      </c>
      <c r="B106" s="68" t="s">
        <v>193</v>
      </c>
      <c r="C106" s="68" t="s">
        <v>339</v>
      </c>
      <c r="D106" s="124" t="s">
        <v>342</v>
      </c>
      <c r="E106" s="47">
        <f>E107</f>
        <v>10</v>
      </c>
    </row>
    <row r="107" spans="1:5" ht="22.5">
      <c r="A107" s="37" t="s">
        <v>197</v>
      </c>
      <c r="B107" s="68" t="s">
        <v>193</v>
      </c>
      <c r="C107" s="68" t="s">
        <v>247</v>
      </c>
      <c r="D107" s="17" t="s">
        <v>248</v>
      </c>
      <c r="E107" s="47">
        <f>'Прил.№ 6'!F315</f>
        <v>10</v>
      </c>
    </row>
    <row r="108" spans="1:5" ht="22.5">
      <c r="A108" s="37" t="s">
        <v>197</v>
      </c>
      <c r="B108" s="68" t="s">
        <v>145</v>
      </c>
      <c r="C108" s="68"/>
      <c r="D108" s="26" t="s">
        <v>72</v>
      </c>
      <c r="E108" s="47">
        <f>E111</f>
        <v>290</v>
      </c>
    </row>
    <row r="109" spans="1:5" ht="22.5">
      <c r="A109" s="37" t="s">
        <v>197</v>
      </c>
      <c r="B109" s="68" t="s">
        <v>145</v>
      </c>
      <c r="C109" s="64" t="s">
        <v>340</v>
      </c>
      <c r="D109" s="124" t="s">
        <v>341</v>
      </c>
      <c r="E109" s="47">
        <f>E110</f>
        <v>290</v>
      </c>
    </row>
    <row r="110" spans="1:5" ht="22.5">
      <c r="A110" s="37" t="s">
        <v>197</v>
      </c>
      <c r="B110" s="68" t="s">
        <v>145</v>
      </c>
      <c r="C110" s="64" t="s">
        <v>339</v>
      </c>
      <c r="D110" s="124" t="s">
        <v>342</v>
      </c>
      <c r="E110" s="47">
        <f>E111</f>
        <v>290</v>
      </c>
    </row>
    <row r="111" spans="1:5" ht="12.75" customHeight="1">
      <c r="A111" s="37" t="s">
        <v>197</v>
      </c>
      <c r="B111" s="37" t="s">
        <v>145</v>
      </c>
      <c r="C111" s="37" t="s">
        <v>247</v>
      </c>
      <c r="D111" s="17" t="s">
        <v>248</v>
      </c>
      <c r="E111" s="47">
        <f>'Прил.№ 6'!F319</f>
        <v>290</v>
      </c>
    </row>
    <row r="112" spans="1:5" ht="25.5" customHeight="1">
      <c r="A112" s="37" t="s">
        <v>197</v>
      </c>
      <c r="B112" s="68" t="s">
        <v>14</v>
      </c>
      <c r="C112" s="68"/>
      <c r="D112" s="26" t="s">
        <v>33</v>
      </c>
      <c r="E112" s="51">
        <f>E113</f>
        <v>35</v>
      </c>
    </row>
    <row r="113" spans="1:5" ht="12.75">
      <c r="A113" s="37" t="s">
        <v>197</v>
      </c>
      <c r="B113" s="69" t="s">
        <v>130</v>
      </c>
      <c r="C113" s="69"/>
      <c r="D113" s="35" t="s">
        <v>34</v>
      </c>
      <c r="E113" s="50">
        <f>E114</f>
        <v>35</v>
      </c>
    </row>
    <row r="114" spans="1:5" ht="12.75">
      <c r="A114" s="37" t="s">
        <v>197</v>
      </c>
      <c r="B114" s="64" t="s">
        <v>181</v>
      </c>
      <c r="C114" s="64"/>
      <c r="D114" s="35" t="s">
        <v>182</v>
      </c>
      <c r="E114" s="47">
        <f>E117</f>
        <v>35</v>
      </c>
    </row>
    <row r="115" spans="1:5" ht="22.5">
      <c r="A115" s="37" t="s">
        <v>197</v>
      </c>
      <c r="B115" s="64" t="s">
        <v>181</v>
      </c>
      <c r="C115" s="64" t="s">
        <v>340</v>
      </c>
      <c r="D115" s="124" t="s">
        <v>341</v>
      </c>
      <c r="E115" s="47">
        <f>E116</f>
        <v>35</v>
      </c>
    </row>
    <row r="116" spans="1:5" ht="22.5">
      <c r="A116" s="37" t="s">
        <v>197</v>
      </c>
      <c r="B116" s="64" t="s">
        <v>181</v>
      </c>
      <c r="C116" s="64" t="s">
        <v>339</v>
      </c>
      <c r="D116" s="124" t="s">
        <v>342</v>
      </c>
      <c r="E116" s="47">
        <f>E117</f>
        <v>35</v>
      </c>
    </row>
    <row r="117" spans="1:5" ht="22.5">
      <c r="A117" s="37" t="s">
        <v>197</v>
      </c>
      <c r="B117" s="64" t="s">
        <v>181</v>
      </c>
      <c r="C117" s="10" t="s">
        <v>247</v>
      </c>
      <c r="D117" s="17" t="s">
        <v>248</v>
      </c>
      <c r="E117" s="47">
        <f>'Прил.№ 6'!F86</f>
        <v>35</v>
      </c>
    </row>
    <row r="118" spans="1:5" ht="0.75" customHeight="1">
      <c r="A118" s="37" t="s">
        <v>197</v>
      </c>
      <c r="B118" s="64" t="s">
        <v>107</v>
      </c>
      <c r="C118" s="64"/>
      <c r="D118" s="26" t="s">
        <v>109</v>
      </c>
      <c r="E118" s="47">
        <f>E119</f>
        <v>164.8</v>
      </c>
    </row>
    <row r="119" spans="1:5" ht="45">
      <c r="A119" s="37" t="s">
        <v>197</v>
      </c>
      <c r="B119" s="10" t="s">
        <v>424</v>
      </c>
      <c r="C119" s="10"/>
      <c r="D119" s="124" t="s">
        <v>425</v>
      </c>
      <c r="E119" s="47">
        <f>E120+E123</f>
        <v>164.8</v>
      </c>
    </row>
    <row r="120" spans="1:5" ht="33.75">
      <c r="A120" s="7" t="s">
        <v>197</v>
      </c>
      <c r="B120" s="10" t="s">
        <v>424</v>
      </c>
      <c r="C120" s="10" t="s">
        <v>333</v>
      </c>
      <c r="D120" s="123" t="s">
        <v>334</v>
      </c>
      <c r="E120" s="28">
        <f>E121</f>
        <v>101.9</v>
      </c>
    </row>
    <row r="121" spans="1:5" ht="12.75">
      <c r="A121" s="7" t="s">
        <v>197</v>
      </c>
      <c r="B121" s="10" t="s">
        <v>424</v>
      </c>
      <c r="C121" s="10" t="s">
        <v>345</v>
      </c>
      <c r="D121" s="123" t="s">
        <v>346</v>
      </c>
      <c r="E121" s="28">
        <f>E122</f>
        <v>101.9</v>
      </c>
    </row>
    <row r="122" spans="1:5" ht="12.75">
      <c r="A122" s="7" t="s">
        <v>197</v>
      </c>
      <c r="B122" s="10" t="s">
        <v>424</v>
      </c>
      <c r="C122" s="10" t="s">
        <v>347</v>
      </c>
      <c r="D122" s="123" t="s">
        <v>338</v>
      </c>
      <c r="E122" s="28">
        <v>101.9</v>
      </c>
    </row>
    <row r="123" spans="1:5" ht="22.5">
      <c r="A123" s="7" t="s">
        <v>197</v>
      </c>
      <c r="B123" s="10" t="s">
        <v>424</v>
      </c>
      <c r="C123" s="10" t="s">
        <v>340</v>
      </c>
      <c r="D123" s="124" t="s">
        <v>341</v>
      </c>
      <c r="E123" s="28">
        <f>E124</f>
        <v>62.9</v>
      </c>
    </row>
    <row r="124" spans="1:5" ht="22.5">
      <c r="A124" s="7" t="s">
        <v>197</v>
      </c>
      <c r="B124" s="10" t="s">
        <v>424</v>
      </c>
      <c r="C124" s="10" t="s">
        <v>339</v>
      </c>
      <c r="D124" s="124" t="s">
        <v>342</v>
      </c>
      <c r="E124" s="28">
        <f>E125</f>
        <v>62.9</v>
      </c>
    </row>
    <row r="125" spans="1:5" ht="22.5">
      <c r="A125" s="7" t="s">
        <v>197</v>
      </c>
      <c r="B125" s="10" t="s">
        <v>424</v>
      </c>
      <c r="C125" s="10" t="s">
        <v>247</v>
      </c>
      <c r="D125" s="122" t="s">
        <v>248</v>
      </c>
      <c r="E125" s="28">
        <v>62.9</v>
      </c>
    </row>
    <row r="126" spans="1:5" ht="12.75">
      <c r="A126" s="37" t="s">
        <v>197</v>
      </c>
      <c r="B126" s="64" t="s">
        <v>98</v>
      </c>
      <c r="C126" s="64"/>
      <c r="D126" s="65" t="s">
        <v>99</v>
      </c>
      <c r="E126" s="47">
        <f>E127+E130+E132+E134+E138+E151</f>
        <v>4240.1</v>
      </c>
    </row>
    <row r="127" spans="1:5" ht="33.75">
      <c r="A127" s="37" t="s">
        <v>197</v>
      </c>
      <c r="B127" s="68" t="s">
        <v>15</v>
      </c>
      <c r="C127" s="68"/>
      <c r="D127" s="26" t="s">
        <v>380</v>
      </c>
      <c r="E127" s="47">
        <f>E128+E129</f>
        <v>100</v>
      </c>
    </row>
    <row r="128" spans="1:5" ht="22.5">
      <c r="A128" s="37" t="s">
        <v>197</v>
      </c>
      <c r="B128" s="37" t="s">
        <v>15</v>
      </c>
      <c r="C128" s="7" t="s">
        <v>247</v>
      </c>
      <c r="D128" s="17" t="s">
        <v>248</v>
      </c>
      <c r="E128" s="28">
        <f>'Прил.№ 6'!F100</f>
        <v>100</v>
      </c>
    </row>
    <row r="129" spans="1:5" ht="22.5">
      <c r="A129" s="7" t="s">
        <v>197</v>
      </c>
      <c r="B129" s="7" t="s">
        <v>15</v>
      </c>
      <c r="C129" s="7" t="s">
        <v>240</v>
      </c>
      <c r="D129" s="122" t="s">
        <v>242</v>
      </c>
      <c r="E129" s="81">
        <f>'Прил.№ 6'!F101</f>
        <v>0</v>
      </c>
    </row>
    <row r="130" spans="1:5" ht="33.75">
      <c r="A130" s="37" t="s">
        <v>197</v>
      </c>
      <c r="B130" s="37" t="s">
        <v>16</v>
      </c>
      <c r="C130" s="37"/>
      <c r="D130" s="26" t="s">
        <v>111</v>
      </c>
      <c r="E130" s="28">
        <f>E131</f>
        <v>160</v>
      </c>
    </row>
    <row r="131" spans="1:5" ht="22.5">
      <c r="A131" s="37" t="s">
        <v>197</v>
      </c>
      <c r="B131" s="37" t="s">
        <v>16</v>
      </c>
      <c r="C131" s="7" t="s">
        <v>247</v>
      </c>
      <c r="D131" s="17" t="s">
        <v>248</v>
      </c>
      <c r="E131" s="28">
        <f>'Прил.№ 6'!F98</f>
        <v>160</v>
      </c>
    </row>
    <row r="132" spans="1:5" ht="33.75">
      <c r="A132" s="7" t="s">
        <v>197</v>
      </c>
      <c r="B132" s="7" t="s">
        <v>284</v>
      </c>
      <c r="C132" s="7"/>
      <c r="D132" s="17" t="s">
        <v>285</v>
      </c>
      <c r="E132" s="28">
        <f>E133</f>
        <v>0</v>
      </c>
    </row>
    <row r="133" spans="1:5" ht="33.75">
      <c r="A133" s="7" t="s">
        <v>197</v>
      </c>
      <c r="B133" s="7" t="s">
        <v>284</v>
      </c>
      <c r="C133" s="7" t="s">
        <v>238</v>
      </c>
      <c r="D133" s="17" t="s">
        <v>239</v>
      </c>
      <c r="E133" s="28">
        <f>'Прил.№ 6'!F103</f>
        <v>0</v>
      </c>
    </row>
    <row r="134" spans="1:5" ht="22.5">
      <c r="A134" s="37" t="s">
        <v>197</v>
      </c>
      <c r="B134" s="37" t="s">
        <v>372</v>
      </c>
      <c r="C134" s="37"/>
      <c r="D134" s="127" t="s">
        <v>368</v>
      </c>
      <c r="E134" s="28">
        <f>E137</f>
        <v>50</v>
      </c>
    </row>
    <row r="135" spans="1:5" ht="22.5">
      <c r="A135" s="37" t="s">
        <v>197</v>
      </c>
      <c r="B135" s="37" t="s">
        <v>372</v>
      </c>
      <c r="C135" s="7" t="s">
        <v>340</v>
      </c>
      <c r="D135" s="123" t="s">
        <v>341</v>
      </c>
      <c r="E135" s="28">
        <f>E136</f>
        <v>50</v>
      </c>
    </row>
    <row r="136" spans="1:5" ht="22.5">
      <c r="A136" s="37" t="s">
        <v>197</v>
      </c>
      <c r="B136" s="37" t="s">
        <v>372</v>
      </c>
      <c r="C136" s="7" t="s">
        <v>339</v>
      </c>
      <c r="D136" s="123" t="s">
        <v>342</v>
      </c>
      <c r="E136" s="28">
        <f>E137</f>
        <v>50</v>
      </c>
    </row>
    <row r="137" spans="1:5" ht="22.5">
      <c r="A137" s="7" t="s">
        <v>197</v>
      </c>
      <c r="B137" s="7" t="s">
        <v>372</v>
      </c>
      <c r="C137" s="7" t="s">
        <v>247</v>
      </c>
      <c r="D137" s="17" t="s">
        <v>248</v>
      </c>
      <c r="E137" s="28">
        <f>'Прил.№ 6'!F105</f>
        <v>50</v>
      </c>
    </row>
    <row r="138" spans="1:5" ht="33.75">
      <c r="A138" s="7" t="s">
        <v>197</v>
      </c>
      <c r="B138" s="7" t="s">
        <v>398</v>
      </c>
      <c r="C138" s="7"/>
      <c r="D138" s="122" t="s">
        <v>403</v>
      </c>
      <c r="E138" s="81">
        <f>E139+E143+E147</f>
        <v>3891.1000000000004</v>
      </c>
    </row>
    <row r="139" spans="1:5" ht="33.75">
      <c r="A139" s="7" t="s">
        <v>197</v>
      </c>
      <c r="B139" s="7" t="s">
        <v>398</v>
      </c>
      <c r="C139" s="7" t="s">
        <v>333</v>
      </c>
      <c r="D139" s="123" t="s">
        <v>334</v>
      </c>
      <c r="E139" s="81">
        <f>E140</f>
        <v>2073.3</v>
      </c>
    </row>
    <row r="140" spans="1:5" ht="12.75">
      <c r="A140" s="7" t="s">
        <v>197</v>
      </c>
      <c r="B140" s="7" t="s">
        <v>398</v>
      </c>
      <c r="C140" s="7" t="s">
        <v>335</v>
      </c>
      <c r="D140" s="123" t="s">
        <v>336</v>
      </c>
      <c r="E140" s="81">
        <f>E141+E142</f>
        <v>2073.3</v>
      </c>
    </row>
    <row r="141" spans="1:5" ht="12.75">
      <c r="A141" s="7" t="s">
        <v>197</v>
      </c>
      <c r="B141" s="7" t="s">
        <v>398</v>
      </c>
      <c r="C141" s="7" t="s">
        <v>337</v>
      </c>
      <c r="D141" s="123" t="s">
        <v>338</v>
      </c>
      <c r="E141" s="81">
        <f>'Прил.№ 6'!F270</f>
        <v>2071.3</v>
      </c>
    </row>
    <row r="142" spans="1:5" ht="12.75">
      <c r="A142" s="7" t="s">
        <v>197</v>
      </c>
      <c r="B142" s="7" t="s">
        <v>398</v>
      </c>
      <c r="C142" s="7" t="s">
        <v>406</v>
      </c>
      <c r="D142" s="123" t="s">
        <v>349</v>
      </c>
      <c r="E142" s="81">
        <f>'Прил.№ 6'!F271</f>
        <v>2</v>
      </c>
    </row>
    <row r="143" spans="1:5" ht="22.5">
      <c r="A143" s="7" t="s">
        <v>197</v>
      </c>
      <c r="B143" s="7" t="s">
        <v>398</v>
      </c>
      <c r="C143" s="7" t="s">
        <v>340</v>
      </c>
      <c r="D143" s="123" t="s">
        <v>341</v>
      </c>
      <c r="E143" s="81">
        <f>E144</f>
        <v>1781.8</v>
      </c>
    </row>
    <row r="144" spans="1:5" ht="22.5">
      <c r="A144" s="7" t="s">
        <v>197</v>
      </c>
      <c r="B144" s="7" t="s">
        <v>398</v>
      </c>
      <c r="C144" s="7" t="s">
        <v>339</v>
      </c>
      <c r="D144" s="123" t="s">
        <v>342</v>
      </c>
      <c r="E144" s="81">
        <f>E145+E146</f>
        <v>1781.8</v>
      </c>
    </row>
    <row r="145" spans="1:5" ht="22.5">
      <c r="A145" s="7" t="s">
        <v>197</v>
      </c>
      <c r="B145" s="7" t="s">
        <v>398</v>
      </c>
      <c r="C145" s="7" t="s">
        <v>343</v>
      </c>
      <c r="D145" s="123" t="s">
        <v>344</v>
      </c>
      <c r="E145" s="81">
        <f>'Прил.№ 6'!F274</f>
        <v>80.8</v>
      </c>
    </row>
    <row r="146" spans="1:5" ht="22.5">
      <c r="A146" s="7" t="s">
        <v>197</v>
      </c>
      <c r="B146" s="7" t="s">
        <v>398</v>
      </c>
      <c r="C146" s="7" t="s">
        <v>247</v>
      </c>
      <c r="D146" s="122" t="s">
        <v>248</v>
      </c>
      <c r="E146" s="81">
        <f>'Прил.№ 6'!F275</f>
        <v>1701</v>
      </c>
    </row>
    <row r="147" spans="1:5" ht="12.75">
      <c r="A147" s="7" t="s">
        <v>197</v>
      </c>
      <c r="B147" s="7" t="s">
        <v>398</v>
      </c>
      <c r="C147" s="7" t="s">
        <v>354</v>
      </c>
      <c r="D147" s="122" t="s">
        <v>355</v>
      </c>
      <c r="E147" s="81">
        <f>E148</f>
        <v>36</v>
      </c>
    </row>
    <row r="148" spans="1:5" ht="12.75">
      <c r="A148" s="7" t="s">
        <v>197</v>
      </c>
      <c r="B148" s="7" t="s">
        <v>398</v>
      </c>
      <c r="C148" s="7" t="s">
        <v>356</v>
      </c>
      <c r="D148" s="122" t="s">
        <v>357</v>
      </c>
      <c r="E148" s="81">
        <f>E149+E150</f>
        <v>36</v>
      </c>
    </row>
    <row r="149" spans="1:5" ht="12.75">
      <c r="A149" s="7" t="s">
        <v>197</v>
      </c>
      <c r="B149" s="7" t="s">
        <v>398</v>
      </c>
      <c r="C149" s="7" t="s">
        <v>266</v>
      </c>
      <c r="D149" s="123" t="s">
        <v>267</v>
      </c>
      <c r="E149" s="81">
        <f>'Прил.№ 6'!F278</f>
        <v>35</v>
      </c>
    </row>
    <row r="150" spans="1:5" ht="12.75">
      <c r="A150" s="7" t="s">
        <v>197</v>
      </c>
      <c r="B150" s="7" t="s">
        <v>398</v>
      </c>
      <c r="C150" s="7" t="s">
        <v>268</v>
      </c>
      <c r="D150" s="122" t="s">
        <v>269</v>
      </c>
      <c r="E150" s="81">
        <f>'Прил.№ 6'!F279</f>
        <v>1</v>
      </c>
    </row>
    <row r="151" spans="1:5" ht="22.5">
      <c r="A151" s="7" t="s">
        <v>197</v>
      </c>
      <c r="B151" s="7" t="s">
        <v>399</v>
      </c>
      <c r="C151" s="7"/>
      <c r="D151" s="149" t="s">
        <v>402</v>
      </c>
      <c r="E151" s="81">
        <f>E152</f>
        <v>39</v>
      </c>
    </row>
    <row r="152" spans="1:5" ht="33.75">
      <c r="A152" s="7" t="s">
        <v>197</v>
      </c>
      <c r="B152" s="7" t="s">
        <v>399</v>
      </c>
      <c r="C152" s="7" t="s">
        <v>238</v>
      </c>
      <c r="D152" s="122" t="s">
        <v>305</v>
      </c>
      <c r="E152" s="81">
        <f>'Прил.№ 6'!F107</f>
        <v>39</v>
      </c>
    </row>
    <row r="153" spans="1:5" ht="12.75">
      <c r="A153" s="60" t="s">
        <v>17</v>
      </c>
      <c r="B153" s="60"/>
      <c r="C153" s="60"/>
      <c r="D153" s="54" t="s">
        <v>35</v>
      </c>
      <c r="E153" s="45">
        <f>E158+E177+E181+E154</f>
        <v>1693.0500000000002</v>
      </c>
    </row>
    <row r="154" spans="1:5" ht="12.75">
      <c r="A154" s="15" t="s">
        <v>313</v>
      </c>
      <c r="B154" s="15"/>
      <c r="C154" s="15"/>
      <c r="D154" s="117" t="s">
        <v>314</v>
      </c>
      <c r="E154" s="45">
        <f>E155</f>
        <v>507.9</v>
      </c>
    </row>
    <row r="155" spans="1:5" ht="12.75">
      <c r="A155" s="7" t="s">
        <v>313</v>
      </c>
      <c r="B155" s="7" t="s">
        <v>9</v>
      </c>
      <c r="C155" s="7"/>
      <c r="D155" s="123" t="s">
        <v>26</v>
      </c>
      <c r="E155" s="28">
        <f>E156</f>
        <v>507.9</v>
      </c>
    </row>
    <row r="156" spans="1:5" ht="12.75">
      <c r="A156" s="7" t="s">
        <v>313</v>
      </c>
      <c r="B156" s="7" t="s">
        <v>128</v>
      </c>
      <c r="C156" s="7"/>
      <c r="D156" s="123" t="s">
        <v>36</v>
      </c>
      <c r="E156" s="28">
        <f>E157</f>
        <v>507.9</v>
      </c>
    </row>
    <row r="157" spans="1:5" ht="12.75">
      <c r="A157" s="7" t="s">
        <v>313</v>
      </c>
      <c r="B157" s="12" t="s">
        <v>128</v>
      </c>
      <c r="C157" s="12" t="s">
        <v>235</v>
      </c>
      <c r="D157" s="123" t="s">
        <v>116</v>
      </c>
      <c r="E157" s="28">
        <f>'Прил.№ 6'!F112</f>
        <v>507.9</v>
      </c>
    </row>
    <row r="158" spans="1:5" s="23" customFormat="1" ht="22.5">
      <c r="A158" s="60" t="s">
        <v>19</v>
      </c>
      <c r="B158" s="60"/>
      <c r="C158" s="60"/>
      <c r="D158" s="67" t="str">
        <f>'Прил.№ 6'!E115</f>
        <v>Защита населения и территории от чрезвычайных ситуаций природного и техногенного характера, гражданская оборона</v>
      </c>
      <c r="E158" s="45">
        <f>E168+E174+E159+E171+E185</f>
        <v>1185.15</v>
      </c>
    </row>
    <row r="159" spans="1:5" s="23" customFormat="1" ht="33.75">
      <c r="A159" s="37" t="s">
        <v>19</v>
      </c>
      <c r="B159" s="37" t="s">
        <v>119</v>
      </c>
      <c r="C159" s="37"/>
      <c r="D159" s="26" t="s">
        <v>141</v>
      </c>
      <c r="E159" s="28">
        <f>E160</f>
        <v>135</v>
      </c>
    </row>
    <row r="160" spans="1:5" s="23" customFormat="1" ht="12.75">
      <c r="A160" s="37" t="s">
        <v>19</v>
      </c>
      <c r="B160" s="37" t="s">
        <v>123</v>
      </c>
      <c r="C160" s="37"/>
      <c r="D160" s="26" t="s">
        <v>29</v>
      </c>
      <c r="E160" s="28">
        <f>E161+E164</f>
        <v>135</v>
      </c>
    </row>
    <row r="161" spans="1:5" s="23" customFormat="1" ht="33.75">
      <c r="A161" s="7" t="s">
        <v>19</v>
      </c>
      <c r="B161" s="7" t="s">
        <v>123</v>
      </c>
      <c r="C161" s="12" t="s">
        <v>333</v>
      </c>
      <c r="D161" s="123" t="s">
        <v>334</v>
      </c>
      <c r="E161" s="81">
        <f>E162</f>
        <v>132</v>
      </c>
    </row>
    <row r="162" spans="1:5" s="23" customFormat="1" ht="12.75">
      <c r="A162" s="7" t="s">
        <v>19</v>
      </c>
      <c r="B162" s="7" t="s">
        <v>123</v>
      </c>
      <c r="C162" s="7" t="s">
        <v>345</v>
      </c>
      <c r="D162" s="123" t="s">
        <v>346</v>
      </c>
      <c r="E162" s="81">
        <f>E163</f>
        <v>132</v>
      </c>
    </row>
    <row r="163" spans="1:5" s="23" customFormat="1" ht="12.75">
      <c r="A163" s="7" t="s">
        <v>19</v>
      </c>
      <c r="B163" s="7" t="s">
        <v>123</v>
      </c>
      <c r="C163" s="7" t="s">
        <v>347</v>
      </c>
      <c r="D163" s="123" t="s">
        <v>338</v>
      </c>
      <c r="E163" s="81">
        <f>'Прил.№ 6'!F120</f>
        <v>132</v>
      </c>
    </row>
    <row r="164" spans="1:5" s="23" customFormat="1" ht="22.5">
      <c r="A164" s="7" t="s">
        <v>19</v>
      </c>
      <c r="B164" s="7" t="s">
        <v>123</v>
      </c>
      <c r="C164" s="7" t="s">
        <v>340</v>
      </c>
      <c r="D164" s="123" t="s">
        <v>341</v>
      </c>
      <c r="E164" s="81">
        <f>E165</f>
        <v>3</v>
      </c>
    </row>
    <row r="165" spans="1:5" s="23" customFormat="1" ht="22.5">
      <c r="A165" s="7" t="s">
        <v>19</v>
      </c>
      <c r="B165" s="7" t="s">
        <v>123</v>
      </c>
      <c r="C165" s="7" t="s">
        <v>339</v>
      </c>
      <c r="D165" s="123" t="s">
        <v>342</v>
      </c>
      <c r="E165" s="81">
        <f>E166+E167</f>
        <v>3</v>
      </c>
    </row>
    <row r="166" spans="1:5" s="23" customFormat="1" ht="22.5">
      <c r="A166" s="7" t="s">
        <v>19</v>
      </c>
      <c r="B166" s="7" t="s">
        <v>123</v>
      </c>
      <c r="C166" s="7" t="s">
        <v>343</v>
      </c>
      <c r="D166" s="123" t="s">
        <v>344</v>
      </c>
      <c r="E166" s="81">
        <f>'Прил.№ 6'!F123</f>
        <v>3</v>
      </c>
    </row>
    <row r="167" spans="1:5" s="23" customFormat="1" ht="22.5">
      <c r="A167" s="7" t="s">
        <v>19</v>
      </c>
      <c r="B167" s="7" t="s">
        <v>123</v>
      </c>
      <c r="C167" s="7" t="s">
        <v>247</v>
      </c>
      <c r="D167" s="123" t="s">
        <v>248</v>
      </c>
      <c r="E167" s="81">
        <f>'Прил.№ 6'!F124</f>
        <v>0</v>
      </c>
    </row>
    <row r="168" spans="1:5" ht="22.5">
      <c r="A168" s="37" t="s">
        <v>19</v>
      </c>
      <c r="B168" s="37" t="s">
        <v>20</v>
      </c>
      <c r="C168" s="37"/>
      <c r="D168" s="26" t="s">
        <v>37</v>
      </c>
      <c r="E168" s="28">
        <f>E169</f>
        <v>400</v>
      </c>
    </row>
    <row r="169" spans="1:5" ht="22.5">
      <c r="A169" s="37" t="s">
        <v>19</v>
      </c>
      <c r="B169" s="37" t="s">
        <v>131</v>
      </c>
      <c r="C169" s="37"/>
      <c r="D169" s="26" t="s">
        <v>132</v>
      </c>
      <c r="E169" s="28">
        <f>E170</f>
        <v>400</v>
      </c>
    </row>
    <row r="170" spans="1:5" ht="22.5">
      <c r="A170" s="37" t="s">
        <v>19</v>
      </c>
      <c r="B170" s="37" t="s">
        <v>131</v>
      </c>
      <c r="C170" s="7" t="s">
        <v>247</v>
      </c>
      <c r="D170" s="17" t="s">
        <v>248</v>
      </c>
      <c r="E170" s="28">
        <f>'Прил.№ 6'!F129</f>
        <v>400</v>
      </c>
    </row>
    <row r="171" spans="1:5" ht="0.75" customHeight="1">
      <c r="A171" s="7" t="s">
        <v>19</v>
      </c>
      <c r="B171" s="7" t="s">
        <v>98</v>
      </c>
      <c r="C171" s="7"/>
      <c r="D171" s="17" t="s">
        <v>99</v>
      </c>
      <c r="E171" s="28">
        <f>E172</f>
        <v>0</v>
      </c>
    </row>
    <row r="172" spans="1:5" ht="45" hidden="1">
      <c r="A172" s="7" t="s">
        <v>19</v>
      </c>
      <c r="B172" s="7" t="s">
        <v>282</v>
      </c>
      <c r="C172" s="7"/>
      <c r="D172" s="17" t="s">
        <v>283</v>
      </c>
      <c r="E172" s="28">
        <f>E173</f>
        <v>0</v>
      </c>
    </row>
    <row r="173" spans="1:5" ht="22.5" hidden="1">
      <c r="A173" s="7" t="s">
        <v>19</v>
      </c>
      <c r="B173" s="7" t="s">
        <v>282</v>
      </c>
      <c r="C173" s="7" t="s">
        <v>247</v>
      </c>
      <c r="D173" s="17" t="s">
        <v>248</v>
      </c>
      <c r="E173" s="28">
        <f>'Прил.№ 6'!F132</f>
        <v>0</v>
      </c>
    </row>
    <row r="174" spans="1:5" ht="12.75" hidden="1">
      <c r="A174" s="37" t="s">
        <v>19</v>
      </c>
      <c r="B174" s="37" t="s">
        <v>21</v>
      </c>
      <c r="C174" s="37"/>
      <c r="D174" s="70" t="s">
        <v>38</v>
      </c>
      <c r="E174" s="28">
        <f>E175</f>
        <v>0</v>
      </c>
    </row>
    <row r="175" spans="1:5" ht="22.5" hidden="1">
      <c r="A175" s="37" t="s">
        <v>19</v>
      </c>
      <c r="B175" s="37" t="s">
        <v>133</v>
      </c>
      <c r="C175" s="37"/>
      <c r="D175" s="26" t="s">
        <v>39</v>
      </c>
      <c r="E175" s="28">
        <f>E176</f>
        <v>0</v>
      </c>
    </row>
    <row r="176" spans="1:5" ht="22.5" hidden="1">
      <c r="A176" s="37" t="s">
        <v>19</v>
      </c>
      <c r="B176" s="37" t="s">
        <v>133</v>
      </c>
      <c r="C176" s="7" t="s">
        <v>247</v>
      </c>
      <c r="D176" s="17" t="s">
        <v>248</v>
      </c>
      <c r="E176" s="28">
        <f>'Прил.№ 6'!F135</f>
        <v>0</v>
      </c>
    </row>
    <row r="177" spans="1:5" ht="12.75" hidden="1">
      <c r="A177" s="60" t="s">
        <v>232</v>
      </c>
      <c r="B177" s="19"/>
      <c r="C177" s="19"/>
      <c r="D177" s="92" t="s">
        <v>234</v>
      </c>
      <c r="E177" s="28">
        <f>E178</f>
        <v>0</v>
      </c>
    </row>
    <row r="178" spans="1:5" ht="12.75" hidden="1">
      <c r="A178" s="37" t="s">
        <v>232</v>
      </c>
      <c r="B178" s="12" t="s">
        <v>98</v>
      </c>
      <c r="C178" s="12"/>
      <c r="D178" s="17" t="s">
        <v>99</v>
      </c>
      <c r="E178" s="28">
        <f>E179</f>
        <v>0</v>
      </c>
    </row>
    <row r="179" spans="1:5" ht="22.5" hidden="1">
      <c r="A179" s="37" t="s">
        <v>232</v>
      </c>
      <c r="B179" s="12" t="s">
        <v>281</v>
      </c>
      <c r="C179" s="12"/>
      <c r="D179" s="17" t="s">
        <v>286</v>
      </c>
      <c r="E179" s="28">
        <f>E180</f>
        <v>0</v>
      </c>
    </row>
    <row r="180" spans="1:5" ht="22.5" hidden="1">
      <c r="A180" s="37" t="s">
        <v>232</v>
      </c>
      <c r="B180" s="12" t="s">
        <v>281</v>
      </c>
      <c r="C180" s="7" t="s">
        <v>247</v>
      </c>
      <c r="D180" s="17" t="s">
        <v>248</v>
      </c>
      <c r="E180" s="28">
        <f>'Прил.№ 6'!F139</f>
        <v>0</v>
      </c>
    </row>
    <row r="181" spans="1:5" ht="0.75" customHeight="1">
      <c r="A181" s="15" t="s">
        <v>299</v>
      </c>
      <c r="B181" s="15"/>
      <c r="C181" s="15"/>
      <c r="D181" s="118" t="s">
        <v>300</v>
      </c>
      <c r="E181" s="28">
        <f>E182</f>
        <v>0</v>
      </c>
    </row>
    <row r="182" spans="1:5" ht="12.75" hidden="1">
      <c r="A182" s="12" t="s">
        <v>299</v>
      </c>
      <c r="B182" s="12" t="s">
        <v>98</v>
      </c>
      <c r="C182" s="12"/>
      <c r="D182" s="121" t="s">
        <v>99</v>
      </c>
      <c r="E182" s="28">
        <f>'Прил.№ 6'!F141</f>
        <v>0</v>
      </c>
    </row>
    <row r="183" spans="1:5" ht="22.5" hidden="1">
      <c r="A183" s="7" t="s">
        <v>299</v>
      </c>
      <c r="B183" s="7" t="s">
        <v>18</v>
      </c>
      <c r="C183" s="7"/>
      <c r="D183" s="120" t="s">
        <v>221</v>
      </c>
      <c r="E183" s="28">
        <f>'Прил.№ 6'!F142</f>
        <v>0</v>
      </c>
    </row>
    <row r="184" spans="1:5" ht="22.5" hidden="1">
      <c r="A184" s="12" t="s">
        <v>299</v>
      </c>
      <c r="B184" s="12" t="s">
        <v>18</v>
      </c>
      <c r="C184" s="7" t="s">
        <v>247</v>
      </c>
      <c r="D184" s="122" t="s">
        <v>248</v>
      </c>
      <c r="E184" s="28">
        <f>'Прил.№ 6'!F143</f>
        <v>0</v>
      </c>
    </row>
    <row r="185" spans="1:5" ht="33.75">
      <c r="A185" s="12" t="s">
        <v>19</v>
      </c>
      <c r="B185" s="12" t="s">
        <v>398</v>
      </c>
      <c r="C185" s="7"/>
      <c r="D185" s="122" t="s">
        <v>403</v>
      </c>
      <c r="E185" s="28">
        <f>E186+E189</f>
        <v>650.15</v>
      </c>
    </row>
    <row r="186" spans="1:5" ht="33.75">
      <c r="A186" s="12" t="s">
        <v>19</v>
      </c>
      <c r="B186" s="12" t="s">
        <v>398</v>
      </c>
      <c r="C186" s="7" t="s">
        <v>333</v>
      </c>
      <c r="D186" s="123" t="s">
        <v>334</v>
      </c>
      <c r="E186" s="28">
        <f>E187</f>
        <v>584.05</v>
      </c>
    </row>
    <row r="187" spans="1:5" ht="12.75">
      <c r="A187" s="12" t="s">
        <v>19</v>
      </c>
      <c r="B187" s="12" t="s">
        <v>398</v>
      </c>
      <c r="C187" s="7" t="s">
        <v>335</v>
      </c>
      <c r="D187" s="123" t="s">
        <v>336</v>
      </c>
      <c r="E187" s="28">
        <f>E188</f>
        <v>584.05</v>
      </c>
    </row>
    <row r="188" spans="1:5" ht="12.75">
      <c r="A188" s="12" t="s">
        <v>19</v>
      </c>
      <c r="B188" s="12" t="s">
        <v>398</v>
      </c>
      <c r="C188" s="7" t="s">
        <v>337</v>
      </c>
      <c r="D188" s="123" t="s">
        <v>338</v>
      </c>
      <c r="E188" s="28">
        <f>'Прил.№ 6'!F283</f>
        <v>584.05</v>
      </c>
    </row>
    <row r="189" spans="1:5" ht="22.5">
      <c r="A189" s="12" t="s">
        <v>19</v>
      </c>
      <c r="B189" s="12" t="s">
        <v>398</v>
      </c>
      <c r="C189" s="7" t="s">
        <v>340</v>
      </c>
      <c r="D189" s="123" t="s">
        <v>341</v>
      </c>
      <c r="E189" s="28">
        <f>E190</f>
        <v>66.1</v>
      </c>
    </row>
    <row r="190" spans="1:5" ht="22.5">
      <c r="A190" s="12" t="s">
        <v>19</v>
      </c>
      <c r="B190" s="12" t="s">
        <v>398</v>
      </c>
      <c r="C190" s="7" t="s">
        <v>339</v>
      </c>
      <c r="D190" s="123" t="s">
        <v>342</v>
      </c>
      <c r="E190" s="28">
        <f>E191</f>
        <v>66.1</v>
      </c>
    </row>
    <row r="191" spans="1:5" ht="22.5">
      <c r="A191" s="12" t="s">
        <v>19</v>
      </c>
      <c r="B191" s="12" t="s">
        <v>398</v>
      </c>
      <c r="C191" s="7" t="s">
        <v>343</v>
      </c>
      <c r="D191" s="122" t="s">
        <v>248</v>
      </c>
      <c r="E191" s="28">
        <f>'Прил.№ 6'!F286</f>
        <v>66.1</v>
      </c>
    </row>
    <row r="192" spans="1:5" ht="12.75">
      <c r="A192" s="60" t="s">
        <v>22</v>
      </c>
      <c r="B192" s="60"/>
      <c r="C192" s="60"/>
      <c r="D192" s="71" t="s">
        <v>41</v>
      </c>
      <c r="E192" s="75">
        <f>E193+E209+E226+E216+E200</f>
        <v>5934.45</v>
      </c>
    </row>
    <row r="193" spans="1:5" s="23" customFormat="1" ht="12.75">
      <c r="A193" s="60" t="s">
        <v>23</v>
      </c>
      <c r="B193" s="60"/>
      <c r="C193" s="60"/>
      <c r="D193" s="54" t="s">
        <v>42</v>
      </c>
      <c r="E193" s="45">
        <f>E194</f>
        <v>200</v>
      </c>
    </row>
    <row r="194" spans="1:5" ht="12.75">
      <c r="A194" s="37" t="s">
        <v>23</v>
      </c>
      <c r="B194" s="64" t="s">
        <v>98</v>
      </c>
      <c r="C194" s="64"/>
      <c r="D194" s="65" t="s">
        <v>99</v>
      </c>
      <c r="E194" s="28">
        <f>E195</f>
        <v>200</v>
      </c>
    </row>
    <row r="195" spans="1:5" ht="12.75">
      <c r="A195" s="37" t="s">
        <v>23</v>
      </c>
      <c r="B195" s="37" t="s">
        <v>24</v>
      </c>
      <c r="C195" s="37"/>
      <c r="D195" s="35" t="s">
        <v>373</v>
      </c>
      <c r="E195" s="28">
        <f>E198+E199</f>
        <v>200</v>
      </c>
    </row>
    <row r="196" spans="1:5" ht="22.5">
      <c r="A196" s="37" t="s">
        <v>23</v>
      </c>
      <c r="B196" s="37" t="s">
        <v>24</v>
      </c>
      <c r="C196" s="7" t="s">
        <v>340</v>
      </c>
      <c r="D196" s="123" t="s">
        <v>341</v>
      </c>
      <c r="E196" s="28">
        <f>E197</f>
        <v>200</v>
      </c>
    </row>
    <row r="197" spans="1:5" ht="22.5">
      <c r="A197" s="37" t="s">
        <v>23</v>
      </c>
      <c r="B197" s="37" t="s">
        <v>24</v>
      </c>
      <c r="C197" s="7" t="s">
        <v>339</v>
      </c>
      <c r="D197" s="123" t="s">
        <v>342</v>
      </c>
      <c r="E197" s="28">
        <f>E198</f>
        <v>200</v>
      </c>
    </row>
    <row r="198" spans="1:5" ht="22.5">
      <c r="A198" s="37" t="s">
        <v>23</v>
      </c>
      <c r="B198" s="37" t="s">
        <v>24</v>
      </c>
      <c r="C198" s="7" t="s">
        <v>247</v>
      </c>
      <c r="D198" s="17" t="s">
        <v>248</v>
      </c>
      <c r="E198" s="28">
        <f>'Прил.№ 6'!F148</f>
        <v>200</v>
      </c>
    </row>
    <row r="199" spans="1:5" ht="22.5">
      <c r="A199" s="7" t="s">
        <v>23</v>
      </c>
      <c r="B199" s="7" t="s">
        <v>24</v>
      </c>
      <c r="C199" s="7" t="s">
        <v>240</v>
      </c>
      <c r="D199" s="122" t="s">
        <v>242</v>
      </c>
      <c r="E199" s="28">
        <f>'Прил.№ 6'!F149</f>
        <v>0</v>
      </c>
    </row>
    <row r="200" spans="1:5" ht="12" customHeight="1">
      <c r="A200" s="15" t="s">
        <v>315</v>
      </c>
      <c r="B200" s="15"/>
      <c r="C200" s="15"/>
      <c r="D200" s="125" t="s">
        <v>316</v>
      </c>
      <c r="E200" s="45">
        <f>E204+E201</f>
        <v>0</v>
      </c>
    </row>
    <row r="201" spans="1:5" ht="12.75" hidden="1">
      <c r="A201" s="7" t="s">
        <v>315</v>
      </c>
      <c r="B201" s="7" t="s">
        <v>165</v>
      </c>
      <c r="C201" s="7"/>
      <c r="D201" s="122" t="s">
        <v>191</v>
      </c>
      <c r="E201" s="45">
        <f>'Прил.№ 6'!F151</f>
        <v>0</v>
      </c>
    </row>
    <row r="202" spans="1:5" ht="78.75" hidden="1">
      <c r="A202" s="7" t="s">
        <v>315</v>
      </c>
      <c r="B202" s="7" t="s">
        <v>321</v>
      </c>
      <c r="C202" s="7"/>
      <c r="D202" s="122" t="s">
        <v>322</v>
      </c>
      <c r="E202" s="45">
        <f>'Прил.№ 6'!F152</f>
        <v>0</v>
      </c>
    </row>
    <row r="203" spans="1:5" ht="22.5" hidden="1">
      <c r="A203" s="7" t="s">
        <v>315</v>
      </c>
      <c r="B203" s="7" t="s">
        <v>321</v>
      </c>
      <c r="C203" s="7" t="s">
        <v>247</v>
      </c>
      <c r="D203" s="122" t="s">
        <v>248</v>
      </c>
      <c r="E203" s="45">
        <f>'Прил.№ 6'!F153</f>
        <v>0</v>
      </c>
    </row>
    <row r="204" spans="1:5" ht="12.75">
      <c r="A204" s="7" t="s">
        <v>315</v>
      </c>
      <c r="B204" s="7" t="s">
        <v>98</v>
      </c>
      <c r="C204" s="7"/>
      <c r="D204" s="121" t="s">
        <v>99</v>
      </c>
      <c r="E204" s="28">
        <f>E205</f>
        <v>0</v>
      </c>
    </row>
    <row r="205" spans="1:5" ht="28.5" customHeight="1">
      <c r="A205" s="7" t="s">
        <v>315</v>
      </c>
      <c r="B205" s="7" t="s">
        <v>319</v>
      </c>
      <c r="C205" s="7"/>
      <c r="D205" s="122" t="s">
        <v>320</v>
      </c>
      <c r="E205" s="28">
        <f>E208</f>
        <v>0</v>
      </c>
    </row>
    <row r="206" spans="1:5" ht="12.75" customHeight="1">
      <c r="A206" s="7" t="s">
        <v>315</v>
      </c>
      <c r="B206" s="7" t="s">
        <v>319</v>
      </c>
      <c r="C206" s="7" t="s">
        <v>340</v>
      </c>
      <c r="D206" s="123" t="s">
        <v>341</v>
      </c>
      <c r="E206" s="28">
        <f>E207</f>
        <v>0</v>
      </c>
    </row>
    <row r="207" spans="1:5" ht="13.5" customHeight="1">
      <c r="A207" s="7" t="s">
        <v>315</v>
      </c>
      <c r="B207" s="7" t="s">
        <v>319</v>
      </c>
      <c r="C207" s="7" t="s">
        <v>339</v>
      </c>
      <c r="D207" s="123" t="s">
        <v>342</v>
      </c>
      <c r="E207" s="28">
        <f>E208</f>
        <v>0</v>
      </c>
    </row>
    <row r="208" spans="1:5" ht="22.5">
      <c r="A208" s="7" t="s">
        <v>315</v>
      </c>
      <c r="B208" s="7" t="s">
        <v>319</v>
      </c>
      <c r="C208" s="7" t="s">
        <v>247</v>
      </c>
      <c r="D208" s="122" t="s">
        <v>248</v>
      </c>
      <c r="E208" s="28">
        <f>'Прил.№ 6'!F156</f>
        <v>0</v>
      </c>
    </row>
    <row r="209" spans="1:5" ht="12.75">
      <c r="A209" s="60" t="s">
        <v>25</v>
      </c>
      <c r="B209" s="60"/>
      <c r="C209" s="60"/>
      <c r="D209" s="54" t="s">
        <v>43</v>
      </c>
      <c r="E209" s="45">
        <f>E212+E210</f>
        <v>3870.45</v>
      </c>
    </row>
    <row r="210" spans="1:5" ht="33.75">
      <c r="A210" s="7" t="s">
        <v>25</v>
      </c>
      <c r="B210" s="7" t="s">
        <v>409</v>
      </c>
      <c r="C210" s="7"/>
      <c r="D210" s="121" t="s">
        <v>307</v>
      </c>
      <c r="E210" s="81">
        <f>E211</f>
        <v>2406.35</v>
      </c>
    </row>
    <row r="211" spans="1:5" ht="22.5">
      <c r="A211" s="7" t="s">
        <v>25</v>
      </c>
      <c r="B211" s="7" t="s">
        <v>409</v>
      </c>
      <c r="C211" s="7" t="s">
        <v>240</v>
      </c>
      <c r="D211" s="123" t="s">
        <v>242</v>
      </c>
      <c r="E211" s="81">
        <f>'Прил.№ 6'!F159</f>
        <v>2406.35</v>
      </c>
    </row>
    <row r="212" spans="1:5" ht="12.75">
      <c r="A212" s="37" t="s">
        <v>25</v>
      </c>
      <c r="B212" s="37" t="s">
        <v>98</v>
      </c>
      <c r="C212" s="37"/>
      <c r="D212" s="65" t="s">
        <v>99</v>
      </c>
      <c r="E212" s="28">
        <f>E213</f>
        <v>1464.1</v>
      </c>
    </row>
    <row r="213" spans="1:5" ht="22.5">
      <c r="A213" s="37" t="s">
        <v>25</v>
      </c>
      <c r="B213" s="37" t="s">
        <v>388</v>
      </c>
      <c r="C213" s="37"/>
      <c r="D213" s="38" t="s">
        <v>381</v>
      </c>
      <c r="E213" s="28">
        <f>E214+E215</f>
        <v>1464.1</v>
      </c>
    </row>
    <row r="214" spans="1:5" ht="22.5">
      <c r="A214" s="37" t="s">
        <v>25</v>
      </c>
      <c r="B214" s="37" t="s">
        <v>388</v>
      </c>
      <c r="C214" s="7" t="s">
        <v>240</v>
      </c>
      <c r="D214" s="9" t="s">
        <v>242</v>
      </c>
      <c r="E214" s="28">
        <f>'Прил.№ 6'!F162</f>
        <v>1464.1</v>
      </c>
    </row>
    <row r="215" spans="1:5" ht="22.5">
      <c r="A215" s="37" t="s">
        <v>25</v>
      </c>
      <c r="B215" s="37" t="s">
        <v>388</v>
      </c>
      <c r="C215" s="7" t="s">
        <v>247</v>
      </c>
      <c r="D215" s="17" t="s">
        <v>248</v>
      </c>
      <c r="E215" s="28">
        <f>'Прил.№ 6'!F163</f>
        <v>0</v>
      </c>
    </row>
    <row r="216" spans="1:5" ht="12.75">
      <c r="A216" s="15" t="s">
        <v>212</v>
      </c>
      <c r="B216" s="15"/>
      <c r="C216" s="15"/>
      <c r="D216" s="92" t="s">
        <v>213</v>
      </c>
      <c r="E216" s="45">
        <f>E221+E217</f>
        <v>1417</v>
      </c>
    </row>
    <row r="217" spans="1:5" ht="12.75" hidden="1">
      <c r="A217" s="7" t="s">
        <v>212</v>
      </c>
      <c r="B217" s="7" t="s">
        <v>165</v>
      </c>
      <c r="C217" s="7"/>
      <c r="D217" s="122" t="s">
        <v>191</v>
      </c>
      <c r="E217" s="28">
        <f>'Прил.№ 6'!F165</f>
        <v>0</v>
      </c>
    </row>
    <row r="218" spans="1:5" ht="12.75" hidden="1">
      <c r="A218" s="7" t="s">
        <v>212</v>
      </c>
      <c r="B218" s="7" t="s">
        <v>301</v>
      </c>
      <c r="C218" s="7"/>
      <c r="D218" s="122" t="s">
        <v>302</v>
      </c>
      <c r="E218" s="28">
        <f>'Прил.№ 6'!F166</f>
        <v>0</v>
      </c>
    </row>
    <row r="219" spans="1:5" ht="12.75" hidden="1">
      <c r="A219" s="7" t="s">
        <v>212</v>
      </c>
      <c r="B219" s="7" t="s">
        <v>303</v>
      </c>
      <c r="C219" s="7"/>
      <c r="D219" s="122" t="s">
        <v>304</v>
      </c>
      <c r="E219" s="28">
        <f>'Прил.№ 6'!F167</f>
        <v>0</v>
      </c>
    </row>
    <row r="220" spans="1:5" ht="33.75" hidden="1">
      <c r="A220" s="7" t="s">
        <v>212</v>
      </c>
      <c r="B220" s="7" t="s">
        <v>303</v>
      </c>
      <c r="C220" s="7" t="s">
        <v>238</v>
      </c>
      <c r="D220" s="122" t="s">
        <v>305</v>
      </c>
      <c r="E220" s="28">
        <f>'Прил.№ 6'!F168</f>
        <v>0</v>
      </c>
    </row>
    <row r="221" spans="1:5" ht="12.75">
      <c r="A221" s="7" t="s">
        <v>212</v>
      </c>
      <c r="B221" s="7" t="s">
        <v>98</v>
      </c>
      <c r="C221" s="7"/>
      <c r="D221" s="14" t="s">
        <v>99</v>
      </c>
      <c r="E221" s="28">
        <f>E222</f>
        <v>1417</v>
      </c>
    </row>
    <row r="222" spans="1:5" ht="22.5">
      <c r="A222" s="7" t="s">
        <v>212</v>
      </c>
      <c r="B222" s="37" t="s">
        <v>387</v>
      </c>
      <c r="C222" s="37"/>
      <c r="D222" s="38" t="s">
        <v>390</v>
      </c>
      <c r="E222" s="28">
        <f>E224+E223+E225</f>
        <v>1417</v>
      </c>
    </row>
    <row r="223" spans="1:5" ht="22.5">
      <c r="A223" s="7" t="s">
        <v>212</v>
      </c>
      <c r="B223" s="7" t="s">
        <v>387</v>
      </c>
      <c r="C223" s="7" t="s">
        <v>247</v>
      </c>
      <c r="D223" s="122" t="s">
        <v>248</v>
      </c>
      <c r="E223" s="82">
        <f>'Прил.№ 6'!F171</f>
        <v>200</v>
      </c>
    </row>
    <row r="224" spans="1:5" ht="33.75">
      <c r="A224" s="7" t="s">
        <v>212</v>
      </c>
      <c r="B224" s="91" t="s">
        <v>387</v>
      </c>
      <c r="C224" s="7" t="s">
        <v>238</v>
      </c>
      <c r="D224" s="17" t="s">
        <v>305</v>
      </c>
      <c r="E224" s="28">
        <f>'Прил.№ 6'!F172</f>
        <v>0</v>
      </c>
    </row>
    <row r="225" spans="1:5" ht="22.5">
      <c r="A225" s="7" t="s">
        <v>212</v>
      </c>
      <c r="B225" s="7" t="s">
        <v>387</v>
      </c>
      <c r="C225" s="7" t="s">
        <v>240</v>
      </c>
      <c r="D225" s="123" t="s">
        <v>242</v>
      </c>
      <c r="E225" s="82">
        <f>'Прил.№ 6'!F177</f>
        <v>1217</v>
      </c>
    </row>
    <row r="226" spans="1:6" ht="12.75">
      <c r="A226" s="60" t="s">
        <v>135</v>
      </c>
      <c r="B226" s="60"/>
      <c r="C226" s="60"/>
      <c r="D226" s="54" t="s">
        <v>44</v>
      </c>
      <c r="E226" s="75">
        <f>E227+E232</f>
        <v>447</v>
      </c>
      <c r="F226" s="23"/>
    </row>
    <row r="227" spans="1:6" s="23" customFormat="1" ht="12.75">
      <c r="A227" s="7" t="s">
        <v>135</v>
      </c>
      <c r="B227" s="7" t="s">
        <v>393</v>
      </c>
      <c r="C227" s="7"/>
      <c r="D227" s="121" t="s">
        <v>394</v>
      </c>
      <c r="E227" s="28">
        <f>E228</f>
        <v>297</v>
      </c>
      <c r="F227"/>
    </row>
    <row r="228" spans="1:5" ht="12.75">
      <c r="A228" s="7" t="s">
        <v>135</v>
      </c>
      <c r="B228" s="7" t="s">
        <v>395</v>
      </c>
      <c r="C228" s="7"/>
      <c r="D228" s="123" t="s">
        <v>396</v>
      </c>
      <c r="E228" s="47">
        <f>E231</f>
        <v>297</v>
      </c>
    </row>
    <row r="229" spans="1:5" ht="22.5">
      <c r="A229" s="7" t="s">
        <v>135</v>
      </c>
      <c r="B229" s="7" t="s">
        <v>395</v>
      </c>
      <c r="C229" s="10" t="s">
        <v>340</v>
      </c>
      <c r="D229" s="123" t="s">
        <v>341</v>
      </c>
      <c r="E229" s="47">
        <f>E230</f>
        <v>297</v>
      </c>
    </row>
    <row r="230" spans="1:5" ht="22.5">
      <c r="A230" s="7" t="s">
        <v>135</v>
      </c>
      <c r="B230" s="7" t="s">
        <v>395</v>
      </c>
      <c r="C230" s="10" t="s">
        <v>339</v>
      </c>
      <c r="D230" s="123" t="s">
        <v>342</v>
      </c>
      <c r="E230" s="47">
        <f>E231</f>
        <v>297</v>
      </c>
    </row>
    <row r="231" spans="1:5" ht="22.5">
      <c r="A231" s="37" t="s">
        <v>135</v>
      </c>
      <c r="B231" s="7" t="s">
        <v>395</v>
      </c>
      <c r="C231" s="7" t="s">
        <v>247</v>
      </c>
      <c r="D231" s="17" t="s">
        <v>248</v>
      </c>
      <c r="E231" s="47">
        <f>'Прил.№ 6'!F326</f>
        <v>297</v>
      </c>
    </row>
    <row r="232" spans="1:5" ht="12.75">
      <c r="A232" s="37" t="s">
        <v>135</v>
      </c>
      <c r="B232" s="64" t="s">
        <v>98</v>
      </c>
      <c r="C232" s="64"/>
      <c r="D232" s="25" t="s">
        <v>99</v>
      </c>
      <c r="E232" s="98">
        <f>E233+E235+E239</f>
        <v>150</v>
      </c>
    </row>
    <row r="233" spans="1:5" ht="22.5" hidden="1">
      <c r="A233" s="37" t="s">
        <v>135</v>
      </c>
      <c r="B233" s="37" t="s">
        <v>45</v>
      </c>
      <c r="C233" s="7"/>
      <c r="D233" s="26" t="s">
        <v>241</v>
      </c>
      <c r="E233" s="52"/>
    </row>
    <row r="234" spans="1:5" ht="22.5" hidden="1">
      <c r="A234" s="37" t="s">
        <v>135</v>
      </c>
      <c r="B234" s="37" t="s">
        <v>45</v>
      </c>
      <c r="C234" s="7" t="s">
        <v>240</v>
      </c>
      <c r="D234" s="9" t="s">
        <v>242</v>
      </c>
      <c r="E234" s="28">
        <f>'Прил.№ 6'!F176</f>
        <v>0</v>
      </c>
    </row>
    <row r="235" spans="1:5" ht="22.5">
      <c r="A235" s="52" t="s">
        <v>135</v>
      </c>
      <c r="B235" s="37">
        <v>7950800</v>
      </c>
      <c r="C235" s="52"/>
      <c r="D235" s="87" t="s">
        <v>379</v>
      </c>
      <c r="E235" s="52">
        <f>E238</f>
        <v>50</v>
      </c>
    </row>
    <row r="236" spans="1:5" ht="22.5">
      <c r="A236" s="52" t="s">
        <v>135</v>
      </c>
      <c r="B236" s="37" t="s">
        <v>168</v>
      </c>
      <c r="C236" s="37">
        <v>200</v>
      </c>
      <c r="D236" s="123" t="s">
        <v>341</v>
      </c>
      <c r="E236" s="52">
        <f>E237</f>
        <v>50</v>
      </c>
    </row>
    <row r="237" spans="1:5" ht="22.5">
      <c r="A237" s="52" t="s">
        <v>135</v>
      </c>
      <c r="B237" s="37" t="s">
        <v>168</v>
      </c>
      <c r="C237" s="37">
        <v>240</v>
      </c>
      <c r="D237" s="123" t="s">
        <v>342</v>
      </c>
      <c r="E237" s="52">
        <f>E238</f>
        <v>50</v>
      </c>
    </row>
    <row r="238" spans="1:5" ht="22.5">
      <c r="A238" s="52" t="s">
        <v>135</v>
      </c>
      <c r="B238" s="37">
        <v>7950800</v>
      </c>
      <c r="C238" s="7" t="s">
        <v>247</v>
      </c>
      <c r="D238" s="17" t="s">
        <v>248</v>
      </c>
      <c r="E238" s="52">
        <f>'Прил.№ 6'!F337</f>
        <v>50</v>
      </c>
    </row>
    <row r="239" spans="1:5" ht="22.5">
      <c r="A239" s="7" t="s">
        <v>135</v>
      </c>
      <c r="B239" s="7" t="s">
        <v>308</v>
      </c>
      <c r="C239" s="7"/>
      <c r="D239" s="123" t="s">
        <v>309</v>
      </c>
      <c r="E239" s="81">
        <f>E242</f>
        <v>100</v>
      </c>
    </row>
    <row r="240" spans="1:5" ht="22.5">
      <c r="A240" s="7" t="s">
        <v>135</v>
      </c>
      <c r="B240" s="7" t="s">
        <v>308</v>
      </c>
      <c r="C240" s="7" t="s">
        <v>340</v>
      </c>
      <c r="D240" s="123" t="s">
        <v>341</v>
      </c>
      <c r="E240" s="81">
        <f>E241</f>
        <v>100</v>
      </c>
    </row>
    <row r="241" spans="1:5" ht="22.5">
      <c r="A241" s="7" t="s">
        <v>135</v>
      </c>
      <c r="B241" s="7" t="s">
        <v>308</v>
      </c>
      <c r="C241" s="7" t="s">
        <v>339</v>
      </c>
      <c r="D241" s="123" t="s">
        <v>342</v>
      </c>
      <c r="E241" s="81">
        <f>E242</f>
        <v>100</v>
      </c>
    </row>
    <row r="242" spans="1:5" ht="22.5">
      <c r="A242" s="7" t="s">
        <v>135</v>
      </c>
      <c r="B242" s="7" t="s">
        <v>308</v>
      </c>
      <c r="C242" s="7" t="s">
        <v>247</v>
      </c>
      <c r="D242" s="123" t="s">
        <v>248</v>
      </c>
      <c r="E242" s="81">
        <f>'Прил.№ 6'!F291</f>
        <v>100</v>
      </c>
    </row>
    <row r="243" spans="1:6" ht="12.75">
      <c r="A243" s="60" t="s">
        <v>176</v>
      </c>
      <c r="B243" s="60"/>
      <c r="C243" s="60"/>
      <c r="D243" s="67" t="s">
        <v>178</v>
      </c>
      <c r="E243" s="45">
        <f>E244</f>
        <v>500</v>
      </c>
      <c r="F243" s="23"/>
    </row>
    <row r="244" spans="1:5" s="23" customFormat="1" ht="12.75">
      <c r="A244" s="15" t="s">
        <v>290</v>
      </c>
      <c r="B244" s="15"/>
      <c r="C244" s="15"/>
      <c r="D244" s="118" t="s">
        <v>291</v>
      </c>
      <c r="E244" s="45">
        <f>E245</f>
        <v>500</v>
      </c>
    </row>
    <row r="245" spans="1:5" s="23" customFormat="1" ht="12.75">
      <c r="A245" s="60" t="s">
        <v>177</v>
      </c>
      <c r="B245" s="60"/>
      <c r="C245" s="60"/>
      <c r="D245" s="67" t="s">
        <v>179</v>
      </c>
      <c r="E245" s="45">
        <f>E246</f>
        <v>500</v>
      </c>
    </row>
    <row r="246" spans="1:6" s="23" customFormat="1" ht="12.75">
      <c r="A246" s="37" t="s">
        <v>177</v>
      </c>
      <c r="B246" s="37" t="s">
        <v>98</v>
      </c>
      <c r="C246" s="37"/>
      <c r="D246" s="25" t="s">
        <v>99</v>
      </c>
      <c r="E246" s="28">
        <f>E247</f>
        <v>500</v>
      </c>
      <c r="F246" s="36"/>
    </row>
    <row r="247" spans="1:5" s="36" customFormat="1" ht="22.5">
      <c r="A247" s="37" t="s">
        <v>177</v>
      </c>
      <c r="B247" s="37" t="s">
        <v>389</v>
      </c>
      <c r="C247" s="37"/>
      <c r="D247" s="88" t="s">
        <v>378</v>
      </c>
      <c r="E247" s="28">
        <f>E250+E251</f>
        <v>500</v>
      </c>
    </row>
    <row r="248" spans="1:5" s="36" customFormat="1" ht="22.5">
      <c r="A248" s="37" t="s">
        <v>177</v>
      </c>
      <c r="B248" s="37" t="s">
        <v>389</v>
      </c>
      <c r="C248" s="7" t="s">
        <v>340</v>
      </c>
      <c r="D248" s="123" t="s">
        <v>341</v>
      </c>
      <c r="E248" s="28">
        <f>E249</f>
        <v>500</v>
      </c>
    </row>
    <row r="249" spans="1:5" s="36" customFormat="1" ht="22.5">
      <c r="A249" s="37" t="s">
        <v>177</v>
      </c>
      <c r="B249" s="37" t="s">
        <v>389</v>
      </c>
      <c r="C249" s="7" t="s">
        <v>339</v>
      </c>
      <c r="D249" s="123" t="s">
        <v>342</v>
      </c>
      <c r="E249" s="28">
        <f>E250</f>
        <v>500</v>
      </c>
    </row>
    <row r="250" spans="1:5" s="36" customFormat="1" ht="22.5">
      <c r="A250" s="37" t="s">
        <v>177</v>
      </c>
      <c r="B250" s="37" t="s">
        <v>389</v>
      </c>
      <c r="C250" s="7" t="s">
        <v>247</v>
      </c>
      <c r="D250" s="17" t="s">
        <v>248</v>
      </c>
      <c r="E250" s="28">
        <f>'Прил.№ 6'!F182+'Прил.№ 6'!F331</f>
        <v>500</v>
      </c>
    </row>
    <row r="251" spans="1:5" s="36" customFormat="1" ht="22.5">
      <c r="A251" s="37" t="s">
        <v>177</v>
      </c>
      <c r="B251" s="37" t="s">
        <v>389</v>
      </c>
      <c r="C251" s="7" t="s">
        <v>240</v>
      </c>
      <c r="D251" s="9" t="s">
        <v>242</v>
      </c>
      <c r="E251" s="28">
        <f>'Прил.№ 6'!F183</f>
        <v>0</v>
      </c>
    </row>
    <row r="252" spans="1:5" ht="12.75">
      <c r="A252" s="60" t="s">
        <v>46</v>
      </c>
      <c r="B252" s="60"/>
      <c r="C252" s="60"/>
      <c r="D252" s="54" t="s">
        <v>47</v>
      </c>
      <c r="E252" s="45">
        <f>E253+E271+E309+E320+E346</f>
        <v>169066.43</v>
      </c>
    </row>
    <row r="253" spans="1:5" ht="12.75">
      <c r="A253" s="60" t="s">
        <v>87</v>
      </c>
      <c r="B253" s="60"/>
      <c r="C253" s="60"/>
      <c r="D253" s="67" t="s">
        <v>88</v>
      </c>
      <c r="E253" s="45">
        <f>E254+E258+E260</f>
        <v>38940</v>
      </c>
    </row>
    <row r="254" spans="1:5" ht="12.75">
      <c r="A254" s="37" t="s">
        <v>87</v>
      </c>
      <c r="B254" s="37" t="s">
        <v>100</v>
      </c>
      <c r="C254" s="37"/>
      <c r="D254" s="26" t="s">
        <v>101</v>
      </c>
      <c r="E254" s="28">
        <f>E255</f>
        <v>15033.299999999996</v>
      </c>
    </row>
    <row r="255" spans="1:5" ht="12.75">
      <c r="A255" s="37" t="s">
        <v>87</v>
      </c>
      <c r="B255" s="37" t="s">
        <v>136</v>
      </c>
      <c r="C255" s="37"/>
      <c r="D255" s="26" t="s">
        <v>73</v>
      </c>
      <c r="E255" s="28">
        <f>E256+E257</f>
        <v>15033.299999999996</v>
      </c>
    </row>
    <row r="256" spans="1:5" ht="33.75">
      <c r="A256" s="7" t="s">
        <v>87</v>
      </c>
      <c r="B256" s="7" t="s">
        <v>136</v>
      </c>
      <c r="C256" s="99" t="s">
        <v>262</v>
      </c>
      <c r="D256" s="100" t="s">
        <v>263</v>
      </c>
      <c r="E256" s="28">
        <f>'Прил.№ 6'!F471</f>
        <v>13198.119999999995</v>
      </c>
    </row>
    <row r="257" spans="1:5" ht="12.75">
      <c r="A257" s="7" t="s">
        <v>87</v>
      </c>
      <c r="B257" s="7" t="s">
        <v>136</v>
      </c>
      <c r="C257" s="99" t="s">
        <v>264</v>
      </c>
      <c r="D257" s="100" t="s">
        <v>265</v>
      </c>
      <c r="E257" s="28">
        <f>'Прил.№ 6'!F472</f>
        <v>1835.1799999999998</v>
      </c>
    </row>
    <row r="258" spans="1:5" ht="33.75">
      <c r="A258" s="7" t="s">
        <v>87</v>
      </c>
      <c r="B258" s="7" t="s">
        <v>414</v>
      </c>
      <c r="C258" s="143"/>
      <c r="D258" s="128" t="s">
        <v>415</v>
      </c>
      <c r="E258" s="28">
        <f>E259</f>
        <v>270</v>
      </c>
    </row>
    <row r="259" spans="1:5" ht="12.75">
      <c r="A259" s="7" t="s">
        <v>87</v>
      </c>
      <c r="B259" s="7" t="s">
        <v>414</v>
      </c>
      <c r="C259" s="143">
        <v>612</v>
      </c>
      <c r="D259" s="128" t="s">
        <v>265</v>
      </c>
      <c r="E259" s="28">
        <f>'Прил.№ 6'!F474</f>
        <v>270</v>
      </c>
    </row>
    <row r="260" spans="1:5" ht="12.75">
      <c r="A260" s="7" t="s">
        <v>87</v>
      </c>
      <c r="B260" s="7" t="s">
        <v>98</v>
      </c>
      <c r="C260" s="143"/>
      <c r="D260" s="121" t="s">
        <v>99</v>
      </c>
      <c r="E260" s="28">
        <f>E261</f>
        <v>23636.7</v>
      </c>
    </row>
    <row r="261" spans="1:5" ht="33.75">
      <c r="A261" s="7" t="s">
        <v>87</v>
      </c>
      <c r="B261" s="7" t="s">
        <v>435</v>
      </c>
      <c r="C261" s="143"/>
      <c r="D261" s="128" t="s">
        <v>437</v>
      </c>
      <c r="E261" s="28">
        <f>E262</f>
        <v>23636.7</v>
      </c>
    </row>
    <row r="262" spans="1:5" ht="12.75">
      <c r="A262" s="7" t="s">
        <v>87</v>
      </c>
      <c r="B262" s="7" t="s">
        <v>436</v>
      </c>
      <c r="C262" s="143"/>
      <c r="D262" s="128" t="s">
        <v>440</v>
      </c>
      <c r="E262" s="28">
        <f>E263+E265+E267+E269</f>
        <v>23636.7</v>
      </c>
    </row>
    <row r="263" spans="1:5" ht="12.75">
      <c r="A263" s="7" t="s">
        <v>87</v>
      </c>
      <c r="B263" s="7" t="s">
        <v>438</v>
      </c>
      <c r="C263" s="143"/>
      <c r="D263" s="128" t="s">
        <v>439</v>
      </c>
      <c r="E263" s="28">
        <f>E264</f>
        <v>22415.14</v>
      </c>
    </row>
    <row r="264" spans="1:5" ht="33.75">
      <c r="A264" s="7" t="s">
        <v>87</v>
      </c>
      <c r="B264" s="7" t="s">
        <v>438</v>
      </c>
      <c r="C264" s="143">
        <v>611</v>
      </c>
      <c r="D264" s="128" t="s">
        <v>263</v>
      </c>
      <c r="E264" s="28">
        <f>'Прил.№ 6'!F479</f>
        <v>22415.14</v>
      </c>
    </row>
    <row r="265" spans="1:5" ht="22.5">
      <c r="A265" s="7" t="s">
        <v>87</v>
      </c>
      <c r="B265" s="7" t="s">
        <v>441</v>
      </c>
      <c r="C265" s="143"/>
      <c r="D265" s="128" t="s">
        <v>442</v>
      </c>
      <c r="E265" s="28">
        <f>E266</f>
        <v>0</v>
      </c>
    </row>
    <row r="266" spans="1:5" ht="12.75">
      <c r="A266" s="7" t="s">
        <v>87</v>
      </c>
      <c r="B266" s="7" t="s">
        <v>441</v>
      </c>
      <c r="C266" s="143">
        <v>612</v>
      </c>
      <c r="D266" s="128" t="s">
        <v>265</v>
      </c>
      <c r="E266" s="28">
        <f>'Прил.№ 6'!F481</f>
        <v>0</v>
      </c>
    </row>
    <row r="267" spans="1:5" ht="12.75">
      <c r="A267" s="7" t="s">
        <v>87</v>
      </c>
      <c r="B267" s="7" t="s">
        <v>443</v>
      </c>
      <c r="C267" s="143"/>
      <c r="D267" s="128" t="s">
        <v>444</v>
      </c>
      <c r="E267" s="28">
        <f>E268</f>
        <v>250</v>
      </c>
    </row>
    <row r="268" spans="1:5" ht="12.75">
      <c r="A268" s="7" t="s">
        <v>87</v>
      </c>
      <c r="B268" s="7" t="s">
        <v>443</v>
      </c>
      <c r="C268" s="143">
        <v>612</v>
      </c>
      <c r="D268" s="128" t="s">
        <v>265</v>
      </c>
      <c r="E268" s="28">
        <f>'Прил.№ 6'!F483</f>
        <v>250</v>
      </c>
    </row>
    <row r="269" spans="1:5" ht="12.75">
      <c r="A269" s="7" t="s">
        <v>87</v>
      </c>
      <c r="B269" s="7" t="s">
        <v>445</v>
      </c>
      <c r="C269" s="143"/>
      <c r="D269" s="128" t="s">
        <v>446</v>
      </c>
      <c r="E269" s="28">
        <f>E270</f>
        <v>971.56</v>
      </c>
    </row>
    <row r="270" spans="1:5" ht="12.75">
      <c r="A270" s="7" t="s">
        <v>87</v>
      </c>
      <c r="B270" s="7" t="s">
        <v>445</v>
      </c>
      <c r="C270" s="143">
        <v>612</v>
      </c>
      <c r="D270" s="128" t="s">
        <v>265</v>
      </c>
      <c r="E270" s="28">
        <f>'Прил.№ 6'!F485</f>
        <v>971.56</v>
      </c>
    </row>
    <row r="271" spans="1:5" ht="12.75">
      <c r="A271" s="60" t="s">
        <v>75</v>
      </c>
      <c r="B271" s="60"/>
      <c r="C271" s="60"/>
      <c r="D271" s="67" t="s">
        <v>76</v>
      </c>
      <c r="E271" s="45">
        <f>E272+E276+E280+E289</f>
        <v>119245.43</v>
      </c>
    </row>
    <row r="272" spans="1:5" ht="12.75">
      <c r="A272" s="37" t="s">
        <v>75</v>
      </c>
      <c r="B272" s="37" t="s">
        <v>102</v>
      </c>
      <c r="C272" s="37"/>
      <c r="D272" s="26" t="s">
        <v>103</v>
      </c>
      <c r="E272" s="28">
        <f>E273</f>
        <v>11599.999999999998</v>
      </c>
    </row>
    <row r="273" spans="1:5" ht="22.5">
      <c r="A273" s="37" t="s">
        <v>75</v>
      </c>
      <c r="B273" s="37" t="s">
        <v>146</v>
      </c>
      <c r="C273" s="37"/>
      <c r="D273" s="26" t="s">
        <v>150</v>
      </c>
      <c r="E273" s="28">
        <f>E274+E275</f>
        <v>11599.999999999998</v>
      </c>
    </row>
    <row r="274" spans="1:5" ht="33.75">
      <c r="A274" s="7" t="s">
        <v>75</v>
      </c>
      <c r="B274" s="7" t="s">
        <v>146</v>
      </c>
      <c r="C274" s="99" t="s">
        <v>262</v>
      </c>
      <c r="D274" s="100" t="s">
        <v>263</v>
      </c>
      <c r="E274" s="28">
        <f>'Прил.№ 6'!F491</f>
        <v>9381.149999999998</v>
      </c>
    </row>
    <row r="275" spans="1:5" ht="12.75">
      <c r="A275" s="7" t="s">
        <v>75</v>
      </c>
      <c r="B275" s="7" t="s">
        <v>146</v>
      </c>
      <c r="C275" s="99" t="s">
        <v>264</v>
      </c>
      <c r="D275" s="100" t="s">
        <v>265</v>
      </c>
      <c r="E275" s="28">
        <f>'Прил.№ 6'!F492</f>
        <v>2218.85</v>
      </c>
    </row>
    <row r="276" spans="1:5" ht="12.75">
      <c r="A276" s="37" t="s">
        <v>75</v>
      </c>
      <c r="B276" s="28">
        <v>4230000</v>
      </c>
      <c r="C276" s="28"/>
      <c r="D276" s="26" t="s">
        <v>78</v>
      </c>
      <c r="E276" s="28">
        <f>E277</f>
        <v>3935.77</v>
      </c>
    </row>
    <row r="277" spans="1:5" ht="12.75">
      <c r="A277" s="37" t="s">
        <v>75</v>
      </c>
      <c r="B277" s="28">
        <v>4239900</v>
      </c>
      <c r="C277" s="28"/>
      <c r="D277" s="26" t="s">
        <v>73</v>
      </c>
      <c r="E277" s="28">
        <f>E278+E279</f>
        <v>3935.77</v>
      </c>
    </row>
    <row r="278" spans="1:5" ht="33.75">
      <c r="A278" s="37" t="s">
        <v>75</v>
      </c>
      <c r="B278" s="28">
        <v>4239900</v>
      </c>
      <c r="C278" s="37" t="s">
        <v>262</v>
      </c>
      <c r="D278" s="100" t="s">
        <v>263</v>
      </c>
      <c r="E278" s="28">
        <f>'Прил.№ 6'!F344+'Прил.№ 6'!F497</f>
        <v>3727.52</v>
      </c>
    </row>
    <row r="279" spans="1:5" ht="12.75">
      <c r="A279" s="37" t="s">
        <v>75</v>
      </c>
      <c r="B279" s="28">
        <v>4239900</v>
      </c>
      <c r="C279" s="37" t="s">
        <v>264</v>
      </c>
      <c r="D279" s="100" t="s">
        <v>265</v>
      </c>
      <c r="E279" s="28">
        <f>'Прил.№ 6'!F345+'Прил.№ 6'!F498</f>
        <v>208.25</v>
      </c>
    </row>
    <row r="280" spans="1:5" ht="12.75">
      <c r="A280" s="37" t="s">
        <v>75</v>
      </c>
      <c r="B280" s="28">
        <v>5200000</v>
      </c>
      <c r="C280" s="37"/>
      <c r="D280" s="26" t="s">
        <v>109</v>
      </c>
      <c r="E280" s="28">
        <f>E281+E283+E285+E287</f>
        <v>86135.2</v>
      </c>
    </row>
    <row r="281" spans="1:5" ht="22.5">
      <c r="A281" s="37" t="s">
        <v>75</v>
      </c>
      <c r="B281" s="28">
        <v>5200900</v>
      </c>
      <c r="C281" s="28"/>
      <c r="D281" s="26" t="s">
        <v>89</v>
      </c>
      <c r="E281" s="28">
        <f>E282</f>
        <v>1052.1</v>
      </c>
    </row>
    <row r="282" spans="1:5" ht="12.75">
      <c r="A282" s="37" t="s">
        <v>75</v>
      </c>
      <c r="B282" s="28">
        <v>5200900</v>
      </c>
      <c r="C282" s="99" t="s">
        <v>264</v>
      </c>
      <c r="D282" s="100" t="s">
        <v>265</v>
      </c>
      <c r="E282" s="28">
        <f>'Прил.№ 6'!F501</f>
        <v>1052.1</v>
      </c>
    </row>
    <row r="283" spans="1:5" ht="45">
      <c r="A283" s="7" t="s">
        <v>75</v>
      </c>
      <c r="B283" s="8" t="s">
        <v>412</v>
      </c>
      <c r="C283" s="37"/>
      <c r="D283" s="128" t="s">
        <v>310</v>
      </c>
      <c r="E283" s="82">
        <f>E284</f>
        <v>802.1</v>
      </c>
    </row>
    <row r="284" spans="1:5" ht="33.75">
      <c r="A284" s="7" t="s">
        <v>75</v>
      </c>
      <c r="B284" s="8" t="s">
        <v>412</v>
      </c>
      <c r="C284" s="37" t="s">
        <v>262</v>
      </c>
      <c r="D284" s="128" t="s">
        <v>263</v>
      </c>
      <c r="E284" s="82">
        <f>'Прил.№ 6'!F503</f>
        <v>802.1</v>
      </c>
    </row>
    <row r="285" spans="1:5" ht="22.5">
      <c r="A285" s="7" t="s">
        <v>75</v>
      </c>
      <c r="B285" s="8" t="s">
        <v>413</v>
      </c>
      <c r="C285" s="8"/>
      <c r="D285" s="123" t="s">
        <v>306</v>
      </c>
      <c r="E285" s="28">
        <f>'Прил.№ 6'!F504</f>
        <v>1622</v>
      </c>
    </row>
    <row r="286" spans="1:5" ht="33.75">
      <c r="A286" s="7" t="s">
        <v>75</v>
      </c>
      <c r="B286" s="8" t="s">
        <v>413</v>
      </c>
      <c r="C286" s="8">
        <v>611</v>
      </c>
      <c r="D286" s="128" t="s">
        <v>263</v>
      </c>
      <c r="E286" s="28">
        <f>'Прил.№ 6'!F505</f>
        <v>1622</v>
      </c>
    </row>
    <row r="287" spans="1:5" ht="45">
      <c r="A287" s="7" t="s">
        <v>75</v>
      </c>
      <c r="B287" s="8" t="s">
        <v>428</v>
      </c>
      <c r="C287" s="7"/>
      <c r="D287" s="123" t="s">
        <v>429</v>
      </c>
      <c r="E287" s="28">
        <f>E288</f>
        <v>82659</v>
      </c>
    </row>
    <row r="288" spans="1:5" ht="46.5" customHeight="1">
      <c r="A288" s="7" t="s">
        <v>75</v>
      </c>
      <c r="B288" s="8" t="s">
        <v>428</v>
      </c>
      <c r="C288" s="37" t="s">
        <v>262</v>
      </c>
      <c r="D288" s="100" t="s">
        <v>263</v>
      </c>
      <c r="E288" s="28">
        <f>'Прил.№ 6'!F507</f>
        <v>82659</v>
      </c>
    </row>
    <row r="289" spans="1:5" ht="21" customHeight="1">
      <c r="A289" s="7" t="s">
        <v>75</v>
      </c>
      <c r="B289" s="7" t="s">
        <v>98</v>
      </c>
      <c r="C289" s="143"/>
      <c r="D289" s="121" t="s">
        <v>99</v>
      </c>
      <c r="E289" s="82">
        <f>E290</f>
        <v>17574.46</v>
      </c>
    </row>
    <row r="290" spans="1:5" ht="27.75" customHeight="1">
      <c r="A290" s="7" t="s">
        <v>75</v>
      </c>
      <c r="B290" s="8">
        <v>7957500</v>
      </c>
      <c r="C290" s="99"/>
      <c r="D290" s="128" t="s">
        <v>437</v>
      </c>
      <c r="E290" s="82">
        <f>E291+E300</f>
        <v>17574.46</v>
      </c>
    </row>
    <row r="291" spans="1:5" ht="17.25" customHeight="1">
      <c r="A291" s="7" t="s">
        <v>75</v>
      </c>
      <c r="B291" s="8">
        <v>7957520</v>
      </c>
      <c r="C291" s="99"/>
      <c r="D291" s="128" t="s">
        <v>447</v>
      </c>
      <c r="E291" s="82">
        <f>E292+E294+E296+E298</f>
        <v>14788.73</v>
      </c>
    </row>
    <row r="292" spans="1:5" ht="13.5" customHeight="1">
      <c r="A292" s="7" t="s">
        <v>75</v>
      </c>
      <c r="B292" s="8">
        <v>7957521</v>
      </c>
      <c r="C292" s="99"/>
      <c r="D292" s="128" t="s">
        <v>439</v>
      </c>
      <c r="E292" s="82">
        <f>E293</f>
        <v>12663.75</v>
      </c>
    </row>
    <row r="293" spans="1:5" ht="33.75" customHeight="1">
      <c r="A293" s="7" t="s">
        <v>75</v>
      </c>
      <c r="B293" s="8">
        <v>7957521</v>
      </c>
      <c r="C293" s="99">
        <v>611</v>
      </c>
      <c r="D293" s="128" t="s">
        <v>263</v>
      </c>
      <c r="E293" s="82">
        <f>'Прил.№ 6'!F512</f>
        <v>12663.75</v>
      </c>
    </row>
    <row r="294" spans="1:5" ht="15.75" customHeight="1">
      <c r="A294" s="7" t="s">
        <v>75</v>
      </c>
      <c r="B294" s="8">
        <v>7957522</v>
      </c>
      <c r="C294" s="99"/>
      <c r="D294" s="128" t="s">
        <v>448</v>
      </c>
      <c r="E294" s="82">
        <f>E295</f>
        <v>0</v>
      </c>
    </row>
    <row r="295" spans="1:5" ht="17.25" customHeight="1">
      <c r="A295" s="7" t="s">
        <v>75</v>
      </c>
      <c r="B295" s="8">
        <v>7957522</v>
      </c>
      <c r="C295" s="99">
        <v>612</v>
      </c>
      <c r="D295" s="122" t="s">
        <v>265</v>
      </c>
      <c r="E295" s="82">
        <f>'Прил.№ 6'!F514</f>
        <v>0</v>
      </c>
    </row>
    <row r="296" spans="1:5" ht="15.75" customHeight="1">
      <c r="A296" s="7" t="s">
        <v>75</v>
      </c>
      <c r="B296" s="8">
        <v>7957523</v>
      </c>
      <c r="C296" s="99"/>
      <c r="D296" s="122" t="s">
        <v>449</v>
      </c>
      <c r="E296" s="82">
        <f>E297</f>
        <v>850</v>
      </c>
    </row>
    <row r="297" spans="1:5" ht="15.75" customHeight="1">
      <c r="A297" s="7" t="s">
        <v>75</v>
      </c>
      <c r="B297" s="8">
        <v>7957523</v>
      </c>
      <c r="C297" s="99">
        <v>612</v>
      </c>
      <c r="D297" s="122" t="s">
        <v>265</v>
      </c>
      <c r="E297" s="82">
        <f>'Прил.№ 6'!F516</f>
        <v>850</v>
      </c>
    </row>
    <row r="298" spans="1:5" ht="16.5" customHeight="1">
      <c r="A298" s="7" t="s">
        <v>75</v>
      </c>
      <c r="B298" s="8">
        <v>7957524</v>
      </c>
      <c r="C298" s="99"/>
      <c r="D298" s="122" t="s">
        <v>450</v>
      </c>
      <c r="E298" s="82">
        <f>E299</f>
        <v>1274.98</v>
      </c>
    </row>
    <row r="299" spans="1:5" ht="12" customHeight="1">
      <c r="A299" s="7" t="s">
        <v>75</v>
      </c>
      <c r="B299" s="8">
        <v>7957524</v>
      </c>
      <c r="C299" s="99">
        <v>612</v>
      </c>
      <c r="D299" s="122" t="s">
        <v>265</v>
      </c>
      <c r="E299" s="82">
        <f>'Прил.№ 6'!F518</f>
        <v>1274.98</v>
      </c>
    </row>
    <row r="300" spans="1:5" ht="21.75" customHeight="1">
      <c r="A300" s="7" t="s">
        <v>75</v>
      </c>
      <c r="B300" s="8">
        <v>7957530</v>
      </c>
      <c r="C300" s="99"/>
      <c r="D300" s="122" t="s">
        <v>451</v>
      </c>
      <c r="E300" s="82">
        <f>E301+E303+E305+E307</f>
        <v>2785.73</v>
      </c>
    </row>
    <row r="301" spans="1:5" ht="16.5" customHeight="1">
      <c r="A301" s="7" t="s">
        <v>75</v>
      </c>
      <c r="B301" s="8">
        <v>7957531</v>
      </c>
      <c r="C301" s="99"/>
      <c r="D301" s="122" t="s">
        <v>439</v>
      </c>
      <c r="E301" s="82">
        <f>E302</f>
        <v>2700.78</v>
      </c>
    </row>
    <row r="302" spans="1:5" ht="33" customHeight="1">
      <c r="A302" s="7" t="s">
        <v>75</v>
      </c>
      <c r="B302" s="8">
        <v>7957531</v>
      </c>
      <c r="C302" s="99">
        <v>611</v>
      </c>
      <c r="D302" s="128" t="s">
        <v>263</v>
      </c>
      <c r="E302" s="82">
        <f>'Прил.№ 6'!F521</f>
        <v>2700.78</v>
      </c>
    </row>
    <row r="303" spans="1:5" ht="18" customHeight="1">
      <c r="A303" s="7" t="s">
        <v>75</v>
      </c>
      <c r="B303" s="8">
        <v>7957532</v>
      </c>
      <c r="C303" s="99"/>
      <c r="D303" s="128" t="s">
        <v>452</v>
      </c>
      <c r="E303" s="82">
        <f>E304</f>
        <v>0</v>
      </c>
    </row>
    <row r="304" spans="1:5" ht="13.5" customHeight="1">
      <c r="A304" s="7" t="s">
        <v>75</v>
      </c>
      <c r="B304" s="8">
        <v>7957532</v>
      </c>
      <c r="C304" s="99">
        <v>612</v>
      </c>
      <c r="D304" s="122" t="s">
        <v>265</v>
      </c>
      <c r="E304" s="82">
        <f>'Прил.№ 6'!F523</f>
        <v>0</v>
      </c>
    </row>
    <row r="305" spans="1:5" ht="16.5" customHeight="1">
      <c r="A305" s="7" t="s">
        <v>75</v>
      </c>
      <c r="B305" s="8">
        <v>7957533</v>
      </c>
      <c r="C305" s="99"/>
      <c r="D305" s="122" t="s">
        <v>453</v>
      </c>
      <c r="E305" s="82">
        <f>E306</f>
        <v>0</v>
      </c>
    </row>
    <row r="306" spans="1:5" ht="15.75" customHeight="1">
      <c r="A306" s="7" t="s">
        <v>75</v>
      </c>
      <c r="B306" s="8">
        <v>7957533</v>
      </c>
      <c r="C306" s="99">
        <v>612</v>
      </c>
      <c r="D306" s="122" t="s">
        <v>265</v>
      </c>
      <c r="E306" s="82">
        <f>'Прил.№ 6'!F525</f>
        <v>0</v>
      </c>
    </row>
    <row r="307" spans="1:5" ht="14.25" customHeight="1">
      <c r="A307" s="7" t="s">
        <v>75</v>
      </c>
      <c r="B307" s="8">
        <v>7957534</v>
      </c>
      <c r="C307" s="99"/>
      <c r="D307" s="122" t="s">
        <v>454</v>
      </c>
      <c r="E307" s="82">
        <f>E308</f>
        <v>84.95</v>
      </c>
    </row>
    <row r="308" spans="1:5" ht="15.75" customHeight="1">
      <c r="A308" s="7" t="s">
        <v>75</v>
      </c>
      <c r="B308" s="8">
        <v>7957534</v>
      </c>
      <c r="C308" s="99">
        <v>612</v>
      </c>
      <c r="D308" s="122" t="s">
        <v>265</v>
      </c>
      <c r="E308" s="82">
        <f>'Прил.№ 6'!F527</f>
        <v>84.95</v>
      </c>
    </row>
    <row r="309" spans="1:6" ht="22.5">
      <c r="A309" s="60" t="s">
        <v>97</v>
      </c>
      <c r="B309" s="45"/>
      <c r="C309" s="45"/>
      <c r="D309" s="67" t="str">
        <f>'Прил.№ 6'!E528</f>
        <v>Профессиональная подготовка, переподготовка и повышение квалификации</v>
      </c>
      <c r="E309" s="45">
        <f>E310+E315</f>
        <v>220</v>
      </c>
      <c r="F309" s="23"/>
    </row>
    <row r="310" spans="1:6" s="23" customFormat="1" ht="12.75">
      <c r="A310" s="37" t="s">
        <v>97</v>
      </c>
      <c r="B310" s="28">
        <v>4290000</v>
      </c>
      <c r="C310" s="28"/>
      <c r="D310" s="26" t="s">
        <v>151</v>
      </c>
      <c r="E310" s="28">
        <f>E311</f>
        <v>80.30000000000001</v>
      </c>
      <c r="F310"/>
    </row>
    <row r="311" spans="1:5" ht="12.75">
      <c r="A311" s="37" t="s">
        <v>97</v>
      </c>
      <c r="B311" s="28">
        <v>4297800</v>
      </c>
      <c r="C311" s="37"/>
      <c r="D311" s="26" t="s">
        <v>152</v>
      </c>
      <c r="E311" s="28">
        <f>E314</f>
        <v>80.30000000000001</v>
      </c>
    </row>
    <row r="312" spans="1:5" ht="22.5">
      <c r="A312" s="37" t="s">
        <v>97</v>
      </c>
      <c r="B312" s="28">
        <v>4297800</v>
      </c>
      <c r="C312" s="37" t="s">
        <v>340</v>
      </c>
      <c r="D312" s="123" t="s">
        <v>341</v>
      </c>
      <c r="E312" s="28">
        <f>E313</f>
        <v>80.30000000000001</v>
      </c>
    </row>
    <row r="313" spans="1:5" ht="22.5">
      <c r="A313" s="37" t="s">
        <v>97</v>
      </c>
      <c r="B313" s="28">
        <v>4297800</v>
      </c>
      <c r="C313" s="37" t="s">
        <v>339</v>
      </c>
      <c r="D313" s="123" t="s">
        <v>342</v>
      </c>
      <c r="E313" s="28">
        <f>E314</f>
        <v>80.30000000000001</v>
      </c>
    </row>
    <row r="314" spans="1:5" ht="22.5">
      <c r="A314" s="37" t="s">
        <v>97</v>
      </c>
      <c r="B314" s="28">
        <v>4297800</v>
      </c>
      <c r="C314" s="7" t="s">
        <v>247</v>
      </c>
      <c r="D314" s="17" t="s">
        <v>248</v>
      </c>
      <c r="E314" s="28">
        <f>'Прил.№ 6'!F533</f>
        <v>80.30000000000001</v>
      </c>
    </row>
    <row r="315" spans="1:5" ht="12.75">
      <c r="A315" s="7" t="s">
        <v>97</v>
      </c>
      <c r="B315" s="8">
        <v>7950000</v>
      </c>
      <c r="C315" s="7"/>
      <c r="D315" s="121" t="s">
        <v>99</v>
      </c>
      <c r="E315" s="28">
        <f>E316</f>
        <v>139.7</v>
      </c>
    </row>
    <row r="316" spans="1:5" ht="33.75">
      <c r="A316" s="7" t="s">
        <v>97</v>
      </c>
      <c r="B316" s="8">
        <v>7957500</v>
      </c>
      <c r="C316" s="7"/>
      <c r="D316" s="128" t="s">
        <v>437</v>
      </c>
      <c r="E316" s="28">
        <f>E317</f>
        <v>139.7</v>
      </c>
    </row>
    <row r="317" spans="1:5" ht="22.5">
      <c r="A317" s="7" t="s">
        <v>97</v>
      </c>
      <c r="B317" s="8">
        <v>7957540</v>
      </c>
      <c r="C317" s="7"/>
      <c r="D317" s="122" t="s">
        <v>455</v>
      </c>
      <c r="E317" s="28">
        <f>E318</f>
        <v>139.7</v>
      </c>
    </row>
    <row r="318" spans="1:5" ht="22.5">
      <c r="A318" s="7" t="s">
        <v>97</v>
      </c>
      <c r="B318" s="8">
        <v>7957541</v>
      </c>
      <c r="C318" s="7"/>
      <c r="D318" s="122" t="s">
        <v>456</v>
      </c>
      <c r="E318" s="28">
        <f>E319</f>
        <v>139.7</v>
      </c>
    </row>
    <row r="319" spans="1:5" ht="22.5">
      <c r="A319" s="7" t="s">
        <v>97</v>
      </c>
      <c r="B319" s="8">
        <v>7957541</v>
      </c>
      <c r="C319" s="7" t="s">
        <v>247</v>
      </c>
      <c r="D319" s="122" t="s">
        <v>248</v>
      </c>
      <c r="E319" s="28">
        <f>'Прил.№ 6'!F538</f>
        <v>139.7</v>
      </c>
    </row>
    <row r="320" spans="1:5" ht="12.75">
      <c r="A320" s="60" t="s">
        <v>48</v>
      </c>
      <c r="B320" s="28"/>
      <c r="C320" s="45"/>
      <c r="D320" s="67" t="s">
        <v>49</v>
      </c>
      <c r="E320" s="45">
        <f>E321+E327+E334+E331+E337</f>
        <v>829</v>
      </c>
    </row>
    <row r="321" spans="1:5" ht="12.75">
      <c r="A321" s="37" t="s">
        <v>48</v>
      </c>
      <c r="B321" s="28">
        <v>4310000</v>
      </c>
      <c r="C321" s="28"/>
      <c r="D321" s="26" t="s">
        <v>190</v>
      </c>
      <c r="E321" s="28">
        <f>E322</f>
        <v>290</v>
      </c>
    </row>
    <row r="322" spans="1:5" ht="12.75">
      <c r="A322" s="37" t="s">
        <v>48</v>
      </c>
      <c r="B322" s="28">
        <v>4310100</v>
      </c>
      <c r="C322" s="28"/>
      <c r="D322" s="26" t="s">
        <v>51</v>
      </c>
      <c r="E322" s="28">
        <f>E325+E326</f>
        <v>290</v>
      </c>
    </row>
    <row r="323" spans="1:5" ht="22.5">
      <c r="A323" s="37" t="s">
        <v>48</v>
      </c>
      <c r="B323" s="28">
        <v>4310100</v>
      </c>
      <c r="C323" s="28">
        <v>200</v>
      </c>
      <c r="D323" s="123" t="s">
        <v>341</v>
      </c>
      <c r="E323" s="28">
        <f>E324</f>
        <v>290</v>
      </c>
    </row>
    <row r="324" spans="1:5" ht="22.5">
      <c r="A324" s="37" t="s">
        <v>48</v>
      </c>
      <c r="B324" s="28">
        <v>4310100</v>
      </c>
      <c r="C324" s="28">
        <v>240</v>
      </c>
      <c r="D324" s="123" t="s">
        <v>342</v>
      </c>
      <c r="E324" s="28">
        <f>E325</f>
        <v>290</v>
      </c>
    </row>
    <row r="325" spans="1:5" ht="22.5">
      <c r="A325" s="37" t="s">
        <v>48</v>
      </c>
      <c r="B325" s="28">
        <v>4310100</v>
      </c>
      <c r="C325" s="7" t="s">
        <v>247</v>
      </c>
      <c r="D325" s="17" t="s">
        <v>248</v>
      </c>
      <c r="E325" s="28">
        <f>'Прил.№ 6'!F544+'Прил.№ 6'!F348</f>
        <v>290</v>
      </c>
    </row>
    <row r="326" spans="1:5" ht="12.75">
      <c r="A326" s="37" t="s">
        <v>48</v>
      </c>
      <c r="B326" s="28">
        <v>4310100</v>
      </c>
      <c r="C326" s="7" t="s">
        <v>264</v>
      </c>
      <c r="D326" s="17" t="s">
        <v>265</v>
      </c>
      <c r="E326" s="28">
        <f>'Прил.№ 6'!F545</f>
        <v>0</v>
      </c>
    </row>
    <row r="327" spans="1:5" ht="12.75">
      <c r="A327" s="37" t="s">
        <v>48</v>
      </c>
      <c r="B327" s="28">
        <v>4320000</v>
      </c>
      <c r="C327" s="28"/>
      <c r="D327" s="26" t="s">
        <v>137</v>
      </c>
      <c r="E327" s="28">
        <f>E328+E330</f>
        <v>0</v>
      </c>
    </row>
    <row r="328" spans="1:5" ht="12.75">
      <c r="A328" s="37" t="s">
        <v>48</v>
      </c>
      <c r="B328" s="28">
        <v>4320200</v>
      </c>
      <c r="C328" s="28"/>
      <c r="D328" s="26" t="s">
        <v>154</v>
      </c>
      <c r="E328" s="28">
        <f>E329</f>
        <v>0</v>
      </c>
    </row>
    <row r="329" spans="1:5" ht="22.5">
      <c r="A329" s="37" t="s">
        <v>48</v>
      </c>
      <c r="B329" s="28">
        <v>4320200</v>
      </c>
      <c r="C329" s="7" t="s">
        <v>247</v>
      </c>
      <c r="D329" s="17" t="s">
        <v>248</v>
      </c>
      <c r="E329" s="28">
        <f>'Прил.№ 6'!F550</f>
        <v>0</v>
      </c>
    </row>
    <row r="330" spans="1:5" ht="33.75">
      <c r="A330" s="7" t="s">
        <v>48</v>
      </c>
      <c r="B330" s="8">
        <v>4320200</v>
      </c>
      <c r="C330" s="7" t="s">
        <v>262</v>
      </c>
      <c r="D330" s="128" t="s">
        <v>263</v>
      </c>
      <c r="E330" s="82">
        <f>'Прил.№ 6'!F554</f>
        <v>0</v>
      </c>
    </row>
    <row r="331" spans="1:5" ht="12.75" hidden="1">
      <c r="A331" s="7" t="s">
        <v>48</v>
      </c>
      <c r="B331" s="8">
        <v>5204700</v>
      </c>
      <c r="C331" s="7"/>
      <c r="D331" s="122" t="s">
        <v>311</v>
      </c>
      <c r="E331" s="82">
        <f>E333+E332</f>
        <v>0</v>
      </c>
    </row>
    <row r="332" spans="1:5" ht="22.5" hidden="1">
      <c r="A332" s="7" t="s">
        <v>48</v>
      </c>
      <c r="B332" s="8">
        <v>5204700</v>
      </c>
      <c r="C332" s="7" t="s">
        <v>247</v>
      </c>
      <c r="D332" s="122" t="s">
        <v>248</v>
      </c>
      <c r="E332" s="82"/>
    </row>
    <row r="333" spans="1:5" ht="33.75" hidden="1">
      <c r="A333" s="7" t="s">
        <v>48</v>
      </c>
      <c r="B333" s="8">
        <v>5204700</v>
      </c>
      <c r="C333" s="7" t="s">
        <v>262</v>
      </c>
      <c r="D333" s="128" t="s">
        <v>263</v>
      </c>
      <c r="E333" s="82"/>
    </row>
    <row r="334" spans="1:5" ht="12.75" hidden="1">
      <c r="A334" s="37" t="s">
        <v>48</v>
      </c>
      <c r="B334" s="28">
        <v>7950000</v>
      </c>
      <c r="C334" s="37"/>
      <c r="D334" s="70" t="s">
        <v>99</v>
      </c>
      <c r="E334" s="28">
        <f>E335</f>
        <v>139</v>
      </c>
    </row>
    <row r="335" spans="1:5" ht="22.5">
      <c r="A335" s="37" t="s">
        <v>48</v>
      </c>
      <c r="B335" s="28">
        <v>7951800</v>
      </c>
      <c r="C335" s="37"/>
      <c r="D335" s="38" t="s">
        <v>217</v>
      </c>
      <c r="E335" s="28">
        <f>E336</f>
        <v>139</v>
      </c>
    </row>
    <row r="336" spans="1:5" ht="22.5">
      <c r="A336" s="37" t="s">
        <v>48</v>
      </c>
      <c r="B336" s="28">
        <v>7951800</v>
      </c>
      <c r="C336" s="7" t="s">
        <v>247</v>
      </c>
      <c r="D336" s="17" t="s">
        <v>248</v>
      </c>
      <c r="E336" s="28">
        <f>'Прил.№ 6'!F351+'Прил.№ 6'!F188</f>
        <v>139</v>
      </c>
    </row>
    <row r="337" spans="1:5" ht="12.75">
      <c r="A337" s="7" t="s">
        <v>48</v>
      </c>
      <c r="B337" s="8">
        <v>7950000</v>
      </c>
      <c r="C337" s="7"/>
      <c r="D337" s="121" t="s">
        <v>99</v>
      </c>
      <c r="E337" s="82">
        <f>E338</f>
        <v>400</v>
      </c>
    </row>
    <row r="338" spans="1:5" ht="33.75">
      <c r="A338" s="7" t="s">
        <v>48</v>
      </c>
      <c r="B338" s="8">
        <v>7957500</v>
      </c>
      <c r="C338" s="7"/>
      <c r="D338" s="128" t="s">
        <v>437</v>
      </c>
      <c r="E338" s="82">
        <f>E339</f>
        <v>400</v>
      </c>
    </row>
    <row r="339" spans="1:5" ht="12.75">
      <c r="A339" s="7" t="s">
        <v>48</v>
      </c>
      <c r="B339" s="8">
        <v>7957550</v>
      </c>
      <c r="C339" s="7"/>
      <c r="D339" s="128" t="s">
        <v>457</v>
      </c>
      <c r="E339" s="82">
        <f>E340+E343</f>
        <v>400</v>
      </c>
    </row>
    <row r="340" spans="1:5" ht="12.75">
      <c r="A340" s="7" t="s">
        <v>48</v>
      </c>
      <c r="B340" s="8">
        <v>7957551</v>
      </c>
      <c r="C340" s="7"/>
      <c r="D340" s="128" t="s">
        <v>458</v>
      </c>
      <c r="E340" s="82">
        <f>E341+E342</f>
        <v>230</v>
      </c>
    </row>
    <row r="341" spans="1:5" ht="22.5">
      <c r="A341" s="7" t="s">
        <v>48</v>
      </c>
      <c r="B341" s="8">
        <v>7957551</v>
      </c>
      <c r="C341" s="7" t="s">
        <v>247</v>
      </c>
      <c r="D341" s="122" t="s">
        <v>248</v>
      </c>
      <c r="E341" s="82">
        <f>'Прил.№ 6'!F559</f>
        <v>53.12</v>
      </c>
    </row>
    <row r="342" spans="1:5" ht="33.75">
      <c r="A342" s="7" t="s">
        <v>48</v>
      </c>
      <c r="B342" s="8">
        <v>7957551</v>
      </c>
      <c r="C342" s="7" t="s">
        <v>262</v>
      </c>
      <c r="D342" s="128" t="s">
        <v>263</v>
      </c>
      <c r="E342" s="82">
        <f>'Прил.№ 6'!F560</f>
        <v>176.88</v>
      </c>
    </row>
    <row r="343" spans="1:5" ht="12.75">
      <c r="A343" s="7" t="s">
        <v>48</v>
      </c>
      <c r="B343" s="8">
        <v>7957552</v>
      </c>
      <c r="C343" s="7"/>
      <c r="D343" s="128" t="s">
        <v>459</v>
      </c>
      <c r="E343" s="82">
        <f>E344+E345</f>
        <v>170</v>
      </c>
    </row>
    <row r="344" spans="1:5" ht="22.5">
      <c r="A344" s="7" t="s">
        <v>48</v>
      </c>
      <c r="B344" s="8">
        <v>7957552</v>
      </c>
      <c r="C344" s="7" t="s">
        <v>247</v>
      </c>
      <c r="D344" s="122" t="s">
        <v>248</v>
      </c>
      <c r="E344" s="82">
        <f>'Прил.№ 6'!F562</f>
        <v>0.8</v>
      </c>
    </row>
    <row r="345" spans="1:5" ht="12.75">
      <c r="A345" s="7" t="s">
        <v>48</v>
      </c>
      <c r="B345" s="8">
        <v>7957552</v>
      </c>
      <c r="C345" s="7" t="s">
        <v>264</v>
      </c>
      <c r="D345" s="122" t="s">
        <v>265</v>
      </c>
      <c r="E345" s="82">
        <f>'Прил.№ 6'!F563</f>
        <v>169.2</v>
      </c>
    </row>
    <row r="346" spans="1:5" ht="12.75">
      <c r="A346" s="60" t="s">
        <v>52</v>
      </c>
      <c r="B346" s="28"/>
      <c r="C346" s="60"/>
      <c r="D346" s="54" t="s">
        <v>53</v>
      </c>
      <c r="E346" s="45">
        <f>E357+E347+E366</f>
        <v>9832</v>
      </c>
    </row>
    <row r="347" spans="1:5" ht="12.75">
      <c r="A347" s="37" t="s">
        <v>52</v>
      </c>
      <c r="B347" s="37" t="s">
        <v>119</v>
      </c>
      <c r="C347" s="60"/>
      <c r="D347" s="35" t="s">
        <v>26</v>
      </c>
      <c r="E347" s="28">
        <f>E348</f>
        <v>250.59000000000003</v>
      </c>
    </row>
    <row r="348" spans="1:5" ht="12.75">
      <c r="A348" s="37" t="s">
        <v>52</v>
      </c>
      <c r="B348" s="37" t="s">
        <v>123</v>
      </c>
      <c r="C348" s="60"/>
      <c r="D348" s="35" t="s">
        <v>29</v>
      </c>
      <c r="E348" s="28">
        <f>E349+E353</f>
        <v>250.59000000000003</v>
      </c>
    </row>
    <row r="349" spans="1:5" ht="33.75">
      <c r="A349" s="7" t="s">
        <v>52</v>
      </c>
      <c r="B349" s="7" t="s">
        <v>123</v>
      </c>
      <c r="C349" s="7" t="s">
        <v>333</v>
      </c>
      <c r="D349" s="123" t="s">
        <v>334</v>
      </c>
      <c r="E349" s="81">
        <f>E350</f>
        <v>250.59000000000003</v>
      </c>
    </row>
    <row r="350" spans="1:5" ht="12.75">
      <c r="A350" s="7" t="s">
        <v>52</v>
      </c>
      <c r="B350" s="7" t="s">
        <v>123</v>
      </c>
      <c r="C350" s="7" t="s">
        <v>345</v>
      </c>
      <c r="D350" s="123" t="s">
        <v>346</v>
      </c>
      <c r="E350" s="81">
        <f>E351+E352</f>
        <v>250.59000000000003</v>
      </c>
    </row>
    <row r="351" spans="1:5" ht="12.75">
      <c r="A351" s="7" t="s">
        <v>52</v>
      </c>
      <c r="B351" s="7" t="s">
        <v>123</v>
      </c>
      <c r="C351" s="7" t="s">
        <v>347</v>
      </c>
      <c r="D351" s="123" t="s">
        <v>338</v>
      </c>
      <c r="E351" s="81">
        <f>'Прил.№ 6'!F569</f>
        <v>250.59000000000003</v>
      </c>
    </row>
    <row r="352" spans="1:5" ht="12.75">
      <c r="A352" s="7" t="s">
        <v>52</v>
      </c>
      <c r="B352" s="7" t="s">
        <v>123</v>
      </c>
      <c r="C352" s="7" t="s">
        <v>348</v>
      </c>
      <c r="D352" s="123" t="s">
        <v>349</v>
      </c>
      <c r="E352" s="81">
        <f>'Прил.№ 6'!F570</f>
        <v>0</v>
      </c>
    </row>
    <row r="353" spans="1:5" ht="22.5">
      <c r="A353" s="7" t="s">
        <v>52</v>
      </c>
      <c r="B353" s="7" t="s">
        <v>123</v>
      </c>
      <c r="C353" s="7" t="s">
        <v>340</v>
      </c>
      <c r="D353" s="123" t="s">
        <v>341</v>
      </c>
      <c r="E353" s="81">
        <f>E354</f>
        <v>0</v>
      </c>
    </row>
    <row r="354" spans="1:5" ht="22.5">
      <c r="A354" s="7" t="s">
        <v>52</v>
      </c>
      <c r="B354" s="7" t="s">
        <v>123</v>
      </c>
      <c r="C354" s="7" t="s">
        <v>339</v>
      </c>
      <c r="D354" s="123" t="s">
        <v>342</v>
      </c>
      <c r="E354" s="81">
        <f>E355+E356</f>
        <v>0</v>
      </c>
    </row>
    <row r="355" spans="1:5" ht="22.5">
      <c r="A355" s="7" t="s">
        <v>52</v>
      </c>
      <c r="B355" s="7" t="s">
        <v>123</v>
      </c>
      <c r="C355" s="7" t="s">
        <v>343</v>
      </c>
      <c r="D355" s="123" t="s">
        <v>344</v>
      </c>
      <c r="E355" s="81">
        <f>'Прил.№ 6'!F573</f>
        <v>0</v>
      </c>
    </row>
    <row r="356" spans="1:5" ht="22.5">
      <c r="A356" s="7" t="s">
        <v>52</v>
      </c>
      <c r="B356" s="7" t="s">
        <v>123</v>
      </c>
      <c r="C356" s="7" t="s">
        <v>247</v>
      </c>
      <c r="D356" s="123" t="s">
        <v>248</v>
      </c>
      <c r="E356" s="81">
        <f>'Прил.№ 6'!F574</f>
        <v>0</v>
      </c>
    </row>
    <row r="357" spans="1:5" ht="33.75">
      <c r="A357" s="37" t="s">
        <v>52</v>
      </c>
      <c r="B357" s="28">
        <v>4520000</v>
      </c>
      <c r="C357" s="28"/>
      <c r="D357" s="26" t="s">
        <v>155</v>
      </c>
      <c r="E357" s="28">
        <f>E358</f>
        <v>2722.1899999999996</v>
      </c>
    </row>
    <row r="358" spans="1:5" ht="12.75">
      <c r="A358" s="37" t="s">
        <v>52</v>
      </c>
      <c r="B358" s="28">
        <v>4529900</v>
      </c>
      <c r="C358" s="28"/>
      <c r="D358" s="26" t="s">
        <v>73</v>
      </c>
      <c r="E358" s="28">
        <f>E359+E362</f>
        <v>2722.1899999999996</v>
      </c>
    </row>
    <row r="359" spans="1:5" ht="33.75">
      <c r="A359" s="7" t="s">
        <v>52</v>
      </c>
      <c r="B359" s="7" t="s">
        <v>158</v>
      </c>
      <c r="C359" s="7" t="s">
        <v>333</v>
      </c>
      <c r="D359" s="123" t="s">
        <v>334</v>
      </c>
      <c r="E359" s="82">
        <f>E360</f>
        <v>1917.9399999999996</v>
      </c>
    </row>
    <row r="360" spans="1:5" ht="12.75">
      <c r="A360" s="7" t="s">
        <v>52</v>
      </c>
      <c r="B360" s="7" t="s">
        <v>158</v>
      </c>
      <c r="C360" s="7" t="s">
        <v>335</v>
      </c>
      <c r="D360" s="123" t="s">
        <v>336</v>
      </c>
      <c r="E360" s="82">
        <f>E361</f>
        <v>1917.9399999999996</v>
      </c>
    </row>
    <row r="361" spans="1:5" ht="12.75">
      <c r="A361" s="7" t="s">
        <v>52</v>
      </c>
      <c r="B361" s="7" t="s">
        <v>158</v>
      </c>
      <c r="C361" s="7" t="s">
        <v>337</v>
      </c>
      <c r="D361" s="123" t="s">
        <v>338</v>
      </c>
      <c r="E361" s="82">
        <f>'Прил.№ 6'!F579</f>
        <v>1917.9399999999996</v>
      </c>
    </row>
    <row r="362" spans="1:5" ht="22.5">
      <c r="A362" s="7" t="s">
        <v>52</v>
      </c>
      <c r="B362" s="7" t="s">
        <v>158</v>
      </c>
      <c r="C362" s="7" t="s">
        <v>340</v>
      </c>
      <c r="D362" s="123" t="s">
        <v>341</v>
      </c>
      <c r="E362" s="81">
        <f>E363</f>
        <v>804.25</v>
      </c>
    </row>
    <row r="363" spans="1:5" ht="22.5">
      <c r="A363" s="7" t="s">
        <v>52</v>
      </c>
      <c r="B363" s="7" t="s">
        <v>158</v>
      </c>
      <c r="C363" s="7" t="s">
        <v>339</v>
      </c>
      <c r="D363" s="123" t="s">
        <v>342</v>
      </c>
      <c r="E363" s="81">
        <f>E364+E365</f>
        <v>804.25</v>
      </c>
    </row>
    <row r="364" spans="1:5" ht="22.5">
      <c r="A364" s="7" t="s">
        <v>52</v>
      </c>
      <c r="B364" s="7" t="s">
        <v>158</v>
      </c>
      <c r="C364" s="7" t="s">
        <v>343</v>
      </c>
      <c r="D364" s="123" t="s">
        <v>344</v>
      </c>
      <c r="E364" s="81">
        <f>'Прил.№ 6'!F582</f>
        <v>132.01</v>
      </c>
    </row>
    <row r="365" spans="1:5" ht="22.5">
      <c r="A365" s="7" t="s">
        <v>52</v>
      </c>
      <c r="B365" s="7" t="s">
        <v>158</v>
      </c>
      <c r="C365" s="7" t="s">
        <v>247</v>
      </c>
      <c r="D365" s="123" t="s">
        <v>248</v>
      </c>
      <c r="E365" s="81">
        <f>'Прил.№ 6'!F583</f>
        <v>672.24</v>
      </c>
    </row>
    <row r="366" spans="1:5" ht="12.75">
      <c r="A366" s="7" t="s">
        <v>52</v>
      </c>
      <c r="B366" s="7" t="s">
        <v>98</v>
      </c>
      <c r="C366" s="7"/>
      <c r="D366" s="121" t="s">
        <v>99</v>
      </c>
      <c r="E366" s="81">
        <f>E367</f>
        <v>6859.22</v>
      </c>
    </row>
    <row r="367" spans="1:5" ht="33.75">
      <c r="A367" s="7" t="s">
        <v>52</v>
      </c>
      <c r="B367" s="7" t="s">
        <v>435</v>
      </c>
      <c r="C367" s="7"/>
      <c r="D367" s="128" t="s">
        <v>437</v>
      </c>
      <c r="E367" s="81">
        <f>E368+E371</f>
        <v>6859.22</v>
      </c>
    </row>
    <row r="368" spans="1:5" ht="22.5">
      <c r="A368" s="7" t="s">
        <v>52</v>
      </c>
      <c r="B368" s="7" t="s">
        <v>460</v>
      </c>
      <c r="C368" s="7"/>
      <c r="D368" s="122" t="s">
        <v>455</v>
      </c>
      <c r="E368" s="81">
        <f>E369</f>
        <v>55</v>
      </c>
    </row>
    <row r="369" spans="1:5" ht="22.5">
      <c r="A369" s="7" t="s">
        <v>52</v>
      </c>
      <c r="B369" s="7" t="s">
        <v>461</v>
      </c>
      <c r="C369" s="7"/>
      <c r="D369" s="123" t="s">
        <v>462</v>
      </c>
      <c r="E369" s="81">
        <f>E370</f>
        <v>55</v>
      </c>
    </row>
    <row r="370" spans="1:5" ht="22.5">
      <c r="A370" s="7" t="s">
        <v>52</v>
      </c>
      <c r="B370" s="7" t="s">
        <v>461</v>
      </c>
      <c r="C370" s="7" t="s">
        <v>247</v>
      </c>
      <c r="D370" s="123" t="s">
        <v>248</v>
      </c>
      <c r="E370" s="81">
        <f>'Прил.№ 6'!F588</f>
        <v>55</v>
      </c>
    </row>
    <row r="371" spans="1:5" ht="12.75">
      <c r="A371" s="7" t="s">
        <v>52</v>
      </c>
      <c r="B371" s="7" t="s">
        <v>463</v>
      </c>
      <c r="C371" s="7"/>
      <c r="D371" s="123" t="s">
        <v>464</v>
      </c>
      <c r="E371" s="81">
        <f>E372+E381+E389</f>
        <v>6804.22</v>
      </c>
    </row>
    <row r="372" spans="1:5" ht="12.75">
      <c r="A372" s="7" t="s">
        <v>52</v>
      </c>
      <c r="B372" s="7" t="s">
        <v>465</v>
      </c>
      <c r="C372" s="7"/>
      <c r="D372" s="123" t="s">
        <v>466</v>
      </c>
      <c r="E372" s="81">
        <f>E373+E377</f>
        <v>690.41</v>
      </c>
    </row>
    <row r="373" spans="1:5" ht="33.75">
      <c r="A373" s="7" t="s">
        <v>52</v>
      </c>
      <c r="B373" s="7" t="s">
        <v>465</v>
      </c>
      <c r="C373" s="7" t="s">
        <v>333</v>
      </c>
      <c r="D373" s="123" t="s">
        <v>334</v>
      </c>
      <c r="E373" s="81">
        <f>E374</f>
        <v>668.41</v>
      </c>
    </row>
    <row r="374" spans="1:5" ht="12.75">
      <c r="A374" s="7" t="s">
        <v>52</v>
      </c>
      <c r="B374" s="7" t="s">
        <v>465</v>
      </c>
      <c r="C374" s="7" t="s">
        <v>345</v>
      </c>
      <c r="D374" s="123" t="s">
        <v>346</v>
      </c>
      <c r="E374" s="81">
        <f>E375+E376</f>
        <v>668.41</v>
      </c>
    </row>
    <row r="375" spans="1:5" ht="12.75">
      <c r="A375" s="7" t="s">
        <v>52</v>
      </c>
      <c r="B375" s="7" t="s">
        <v>465</v>
      </c>
      <c r="C375" s="7" t="s">
        <v>347</v>
      </c>
      <c r="D375" s="123" t="s">
        <v>338</v>
      </c>
      <c r="E375" s="81">
        <f>'Прил.№ 6'!F593</f>
        <v>625.41</v>
      </c>
    </row>
    <row r="376" spans="1:5" ht="12.75">
      <c r="A376" s="7" t="s">
        <v>52</v>
      </c>
      <c r="B376" s="7" t="s">
        <v>465</v>
      </c>
      <c r="C376" s="7" t="s">
        <v>348</v>
      </c>
      <c r="D376" s="123" t="s">
        <v>349</v>
      </c>
      <c r="E376" s="81">
        <f>'Прил.№ 6'!F594</f>
        <v>43</v>
      </c>
    </row>
    <row r="377" spans="1:5" ht="22.5">
      <c r="A377" s="7" t="s">
        <v>52</v>
      </c>
      <c r="B377" s="7" t="s">
        <v>465</v>
      </c>
      <c r="C377" s="7" t="s">
        <v>340</v>
      </c>
      <c r="D377" s="123" t="s">
        <v>341</v>
      </c>
      <c r="E377" s="81">
        <f>E378</f>
        <v>22</v>
      </c>
    </row>
    <row r="378" spans="1:5" ht="22.5">
      <c r="A378" s="7" t="s">
        <v>52</v>
      </c>
      <c r="B378" s="7" t="s">
        <v>465</v>
      </c>
      <c r="C378" s="7" t="s">
        <v>339</v>
      </c>
      <c r="D378" s="123" t="s">
        <v>342</v>
      </c>
      <c r="E378" s="81">
        <f>E379+E380</f>
        <v>22</v>
      </c>
    </row>
    <row r="379" spans="1:5" ht="22.5">
      <c r="A379" s="7" t="s">
        <v>52</v>
      </c>
      <c r="B379" s="7" t="s">
        <v>465</v>
      </c>
      <c r="C379" s="7" t="s">
        <v>343</v>
      </c>
      <c r="D379" s="123" t="s">
        <v>344</v>
      </c>
      <c r="E379" s="81">
        <f>'Прил.№ 6'!F597</f>
        <v>0</v>
      </c>
    </row>
    <row r="380" spans="1:5" ht="22.5">
      <c r="A380" s="7" t="s">
        <v>52</v>
      </c>
      <c r="B380" s="7" t="s">
        <v>465</v>
      </c>
      <c r="C380" s="7" t="s">
        <v>247</v>
      </c>
      <c r="D380" s="123" t="s">
        <v>248</v>
      </c>
      <c r="E380" s="81">
        <f>'Прил.№ 6'!F598</f>
        <v>22</v>
      </c>
    </row>
    <row r="381" spans="1:5" ht="22.5">
      <c r="A381" s="7" t="s">
        <v>52</v>
      </c>
      <c r="B381" s="7" t="s">
        <v>467</v>
      </c>
      <c r="C381" s="7"/>
      <c r="D381" s="123" t="s">
        <v>468</v>
      </c>
      <c r="E381" s="81">
        <f>E382+E385</f>
        <v>5905.81</v>
      </c>
    </row>
    <row r="382" spans="1:5" ht="33.75">
      <c r="A382" s="7" t="s">
        <v>52</v>
      </c>
      <c r="B382" s="7" t="s">
        <v>467</v>
      </c>
      <c r="C382" s="7" t="s">
        <v>333</v>
      </c>
      <c r="D382" s="123" t="s">
        <v>334</v>
      </c>
      <c r="E382" s="81">
        <f>E383</f>
        <v>4593.06</v>
      </c>
    </row>
    <row r="383" spans="1:5" ht="12.75">
      <c r="A383" s="7" t="s">
        <v>52</v>
      </c>
      <c r="B383" s="7" t="s">
        <v>467</v>
      </c>
      <c r="C383" s="7" t="s">
        <v>335</v>
      </c>
      <c r="D383" s="123" t="s">
        <v>336</v>
      </c>
      <c r="E383" s="81">
        <f>E384</f>
        <v>4593.06</v>
      </c>
    </row>
    <row r="384" spans="1:5" ht="12.75">
      <c r="A384" s="7" t="s">
        <v>52</v>
      </c>
      <c r="B384" s="7" t="s">
        <v>467</v>
      </c>
      <c r="C384" s="7" t="s">
        <v>337</v>
      </c>
      <c r="D384" s="123" t="s">
        <v>338</v>
      </c>
      <c r="E384" s="81">
        <f>'Прил.№ 6'!F602</f>
        <v>4593.06</v>
      </c>
    </row>
    <row r="385" spans="1:5" ht="22.5">
      <c r="A385" s="7" t="s">
        <v>52</v>
      </c>
      <c r="B385" s="7" t="s">
        <v>467</v>
      </c>
      <c r="C385" s="7" t="s">
        <v>340</v>
      </c>
      <c r="D385" s="123" t="s">
        <v>341</v>
      </c>
      <c r="E385" s="81">
        <f>E386</f>
        <v>1312.75</v>
      </c>
    </row>
    <row r="386" spans="1:5" ht="22.5">
      <c r="A386" s="7" t="s">
        <v>52</v>
      </c>
      <c r="B386" s="7" t="s">
        <v>467</v>
      </c>
      <c r="C386" s="7" t="s">
        <v>339</v>
      </c>
      <c r="D386" s="123" t="s">
        <v>342</v>
      </c>
      <c r="E386" s="81">
        <f>E387+E388</f>
        <v>1312.75</v>
      </c>
    </row>
    <row r="387" spans="1:5" ht="22.5">
      <c r="A387" s="7" t="s">
        <v>52</v>
      </c>
      <c r="B387" s="7" t="s">
        <v>467</v>
      </c>
      <c r="C387" s="7" t="s">
        <v>343</v>
      </c>
      <c r="D387" s="123" t="s">
        <v>344</v>
      </c>
      <c r="E387" s="81">
        <f>'Прил.№ 6'!F605</f>
        <v>261.99</v>
      </c>
    </row>
    <row r="388" spans="1:5" ht="22.5">
      <c r="A388" s="7" t="s">
        <v>52</v>
      </c>
      <c r="B388" s="7" t="s">
        <v>467</v>
      </c>
      <c r="C388" s="7" t="s">
        <v>247</v>
      </c>
      <c r="D388" s="123" t="s">
        <v>248</v>
      </c>
      <c r="E388" s="81">
        <f>'Прил.№ 6'!F606</f>
        <v>1050.76</v>
      </c>
    </row>
    <row r="389" spans="1:5" ht="33.75">
      <c r="A389" s="7" t="s">
        <v>52</v>
      </c>
      <c r="B389" s="7" t="s">
        <v>469</v>
      </c>
      <c r="C389" s="7"/>
      <c r="D389" s="123" t="s">
        <v>470</v>
      </c>
      <c r="E389" s="81">
        <f>E390</f>
        <v>208</v>
      </c>
    </row>
    <row r="390" spans="1:5" ht="22.5">
      <c r="A390" s="7" t="s">
        <v>52</v>
      </c>
      <c r="B390" s="7" t="s">
        <v>469</v>
      </c>
      <c r="C390" s="7" t="s">
        <v>247</v>
      </c>
      <c r="D390" s="123" t="s">
        <v>248</v>
      </c>
      <c r="E390" s="81">
        <f>'Прил.№ 6'!F608</f>
        <v>208</v>
      </c>
    </row>
    <row r="391" spans="1:5" ht="12.75">
      <c r="A391" s="60" t="s">
        <v>54</v>
      </c>
      <c r="B391" s="60"/>
      <c r="C391" s="60"/>
      <c r="D391" s="54" t="str">
        <f>'Прил.№ 6'!E352</f>
        <v>Культура и кинематография</v>
      </c>
      <c r="E391" s="45">
        <f>E392+E465</f>
        <v>28119.66</v>
      </c>
    </row>
    <row r="392" spans="1:6" ht="12.75">
      <c r="A392" s="60" t="s">
        <v>79</v>
      </c>
      <c r="B392" s="60"/>
      <c r="C392" s="60"/>
      <c r="D392" s="67" t="s">
        <v>80</v>
      </c>
      <c r="E392" s="45">
        <f>E393+E421+E434+E462+E458</f>
        <v>24103.96</v>
      </c>
      <c r="F392" s="23"/>
    </row>
    <row r="393" spans="1:6" s="23" customFormat="1" ht="12.75">
      <c r="A393" s="37" t="s">
        <v>79</v>
      </c>
      <c r="B393" s="37" t="s">
        <v>81</v>
      </c>
      <c r="C393" s="37"/>
      <c r="D393" s="26" t="str">
        <f>'Прил.№ 6'!E354</f>
        <v>Учреждения культуры и мероприятия в сфере культуры и кинематографии</v>
      </c>
      <c r="E393" s="28">
        <f>E394</f>
        <v>17113.7</v>
      </c>
      <c r="F393"/>
    </row>
    <row r="394" spans="1:5" ht="12.75">
      <c r="A394" s="37" t="s">
        <v>79</v>
      </c>
      <c r="B394" s="37" t="s">
        <v>138</v>
      </c>
      <c r="C394" s="37"/>
      <c r="D394" s="26" t="s">
        <v>73</v>
      </c>
      <c r="E394" s="28">
        <f>E410+E395</f>
        <v>17113.7</v>
      </c>
    </row>
    <row r="395" spans="1:5" ht="22.5">
      <c r="A395" s="37" t="s">
        <v>79</v>
      </c>
      <c r="B395" s="37" t="s">
        <v>183</v>
      </c>
      <c r="C395" s="37"/>
      <c r="D395" s="26" t="s">
        <v>186</v>
      </c>
      <c r="E395" s="28">
        <f>E396+E400+E404+E405+E406</f>
        <v>9109.1</v>
      </c>
    </row>
    <row r="396" spans="1:5" ht="33.75">
      <c r="A396" s="7" t="s">
        <v>79</v>
      </c>
      <c r="B396" s="7" t="s">
        <v>183</v>
      </c>
      <c r="C396" s="7" t="s">
        <v>333</v>
      </c>
      <c r="D396" s="123" t="s">
        <v>334</v>
      </c>
      <c r="E396" s="82">
        <f>E397</f>
        <v>2022.6</v>
      </c>
    </row>
    <row r="397" spans="1:5" ht="12.75">
      <c r="A397" s="7" t="s">
        <v>79</v>
      </c>
      <c r="B397" s="7" t="s">
        <v>183</v>
      </c>
      <c r="C397" s="7" t="s">
        <v>335</v>
      </c>
      <c r="D397" s="123" t="s">
        <v>336</v>
      </c>
      <c r="E397" s="82">
        <f>E398+E399</f>
        <v>2022.6</v>
      </c>
    </row>
    <row r="398" spans="1:5" ht="12.75">
      <c r="A398" s="7" t="s">
        <v>79</v>
      </c>
      <c r="B398" s="7" t="s">
        <v>183</v>
      </c>
      <c r="C398" s="7" t="s">
        <v>337</v>
      </c>
      <c r="D398" s="123" t="s">
        <v>338</v>
      </c>
      <c r="E398" s="82">
        <f>'Прил.№ 6'!F359</f>
        <v>2002.6</v>
      </c>
    </row>
    <row r="399" spans="1:5" ht="12.75">
      <c r="A399" s="7" t="s">
        <v>79</v>
      </c>
      <c r="B399" s="7" t="s">
        <v>183</v>
      </c>
      <c r="C399" s="7" t="s">
        <v>406</v>
      </c>
      <c r="D399" s="123" t="s">
        <v>349</v>
      </c>
      <c r="E399" s="82">
        <f>'Прил.№ 6'!F360</f>
        <v>20</v>
      </c>
    </row>
    <row r="400" spans="1:5" ht="22.5">
      <c r="A400" s="7" t="s">
        <v>79</v>
      </c>
      <c r="B400" s="7" t="s">
        <v>183</v>
      </c>
      <c r="C400" s="7" t="s">
        <v>340</v>
      </c>
      <c r="D400" s="123" t="s">
        <v>341</v>
      </c>
      <c r="E400" s="82">
        <f>E401</f>
        <v>1032</v>
      </c>
    </row>
    <row r="401" spans="1:5" ht="22.5">
      <c r="A401" s="7" t="s">
        <v>79</v>
      </c>
      <c r="B401" s="7" t="s">
        <v>183</v>
      </c>
      <c r="C401" s="7" t="s">
        <v>339</v>
      </c>
      <c r="D401" s="123" t="s">
        <v>342</v>
      </c>
      <c r="E401" s="82">
        <f>E402+E403</f>
        <v>1032</v>
      </c>
    </row>
    <row r="402" spans="1:5" ht="22.5">
      <c r="A402" s="7" t="s">
        <v>79</v>
      </c>
      <c r="B402" s="7" t="s">
        <v>183</v>
      </c>
      <c r="C402" s="7" t="s">
        <v>343</v>
      </c>
      <c r="D402" s="123" t="s">
        <v>344</v>
      </c>
      <c r="E402" s="82">
        <f>'Прил.№ 6'!F363</f>
        <v>27</v>
      </c>
    </row>
    <row r="403" spans="1:5" ht="22.5">
      <c r="A403" s="7" t="s">
        <v>79</v>
      </c>
      <c r="B403" s="7" t="s">
        <v>183</v>
      </c>
      <c r="C403" s="7" t="s">
        <v>247</v>
      </c>
      <c r="D403" s="123" t="s">
        <v>248</v>
      </c>
      <c r="E403" s="82">
        <f>'Прил.№ 6'!F364</f>
        <v>1005</v>
      </c>
    </row>
    <row r="404" spans="1:5" ht="33.75">
      <c r="A404" s="7" t="s">
        <v>79</v>
      </c>
      <c r="B404" s="7" t="s">
        <v>183</v>
      </c>
      <c r="C404" s="99" t="s">
        <v>262</v>
      </c>
      <c r="D404" s="100" t="s">
        <v>263</v>
      </c>
      <c r="E404" s="28">
        <f>'Прил.№ 6'!F367</f>
        <v>5123.5</v>
      </c>
    </row>
    <row r="405" spans="1:5" ht="12.75">
      <c r="A405" s="7" t="s">
        <v>79</v>
      </c>
      <c r="B405" s="7" t="s">
        <v>183</v>
      </c>
      <c r="C405" s="99" t="s">
        <v>264</v>
      </c>
      <c r="D405" s="100" t="s">
        <v>265</v>
      </c>
      <c r="E405" s="28">
        <f>'Прил.№ 6'!F368</f>
        <v>899</v>
      </c>
    </row>
    <row r="406" spans="1:5" ht="12.75">
      <c r="A406" s="7" t="s">
        <v>79</v>
      </c>
      <c r="B406" s="7" t="s">
        <v>183</v>
      </c>
      <c r="C406" s="7" t="s">
        <v>354</v>
      </c>
      <c r="D406" s="122" t="s">
        <v>355</v>
      </c>
      <c r="E406" s="28">
        <f>E407</f>
        <v>32</v>
      </c>
    </row>
    <row r="407" spans="1:5" ht="12.75">
      <c r="A407" s="7" t="s">
        <v>79</v>
      </c>
      <c r="B407" s="7" t="s">
        <v>183</v>
      </c>
      <c r="C407" s="7" t="s">
        <v>356</v>
      </c>
      <c r="D407" s="122" t="s">
        <v>357</v>
      </c>
      <c r="E407" s="28">
        <f>E408+E409</f>
        <v>32</v>
      </c>
    </row>
    <row r="408" spans="1:5" ht="12.75">
      <c r="A408" s="7" t="s">
        <v>79</v>
      </c>
      <c r="B408" s="7" t="s">
        <v>183</v>
      </c>
      <c r="C408" s="7" t="s">
        <v>266</v>
      </c>
      <c r="D408" s="123" t="s">
        <v>267</v>
      </c>
      <c r="E408" s="28">
        <f>'Прил.№ 6'!F371</f>
        <v>17</v>
      </c>
    </row>
    <row r="409" spans="1:5" ht="12.75">
      <c r="A409" s="7" t="s">
        <v>79</v>
      </c>
      <c r="B409" s="7" t="s">
        <v>183</v>
      </c>
      <c r="C409" s="7" t="s">
        <v>268</v>
      </c>
      <c r="D409" s="123" t="s">
        <v>269</v>
      </c>
      <c r="E409" s="28">
        <f>'Прил.№ 6'!F372</f>
        <v>15</v>
      </c>
    </row>
    <row r="410" spans="1:5" ht="33.75">
      <c r="A410" s="37" t="s">
        <v>79</v>
      </c>
      <c r="B410" s="37" t="s">
        <v>184</v>
      </c>
      <c r="C410" s="37"/>
      <c r="D410" s="26" t="s">
        <v>185</v>
      </c>
      <c r="E410" s="28">
        <f>E411+E415+E419+E420</f>
        <v>8004.6</v>
      </c>
    </row>
    <row r="411" spans="1:5" ht="33.75">
      <c r="A411" s="7" t="s">
        <v>79</v>
      </c>
      <c r="B411" s="7" t="s">
        <v>184</v>
      </c>
      <c r="C411" s="7" t="s">
        <v>333</v>
      </c>
      <c r="D411" s="123" t="s">
        <v>334</v>
      </c>
      <c r="E411" s="82">
        <f>E412</f>
        <v>5247.6</v>
      </c>
    </row>
    <row r="412" spans="1:5" ht="12.75">
      <c r="A412" s="7" t="s">
        <v>79</v>
      </c>
      <c r="B412" s="7" t="s">
        <v>184</v>
      </c>
      <c r="C412" s="7" t="s">
        <v>335</v>
      </c>
      <c r="D412" s="123" t="s">
        <v>336</v>
      </c>
      <c r="E412" s="82">
        <f>E413+E414</f>
        <v>5247.6</v>
      </c>
    </row>
    <row r="413" spans="1:5" ht="12.75">
      <c r="A413" s="7" t="s">
        <v>79</v>
      </c>
      <c r="B413" s="7" t="s">
        <v>184</v>
      </c>
      <c r="C413" s="7" t="s">
        <v>337</v>
      </c>
      <c r="D413" s="123" t="s">
        <v>338</v>
      </c>
      <c r="E413" s="82">
        <f>'Прил.№ 6'!F376</f>
        <v>5199.6</v>
      </c>
    </row>
    <row r="414" spans="1:5" ht="12.75">
      <c r="A414" s="7" t="s">
        <v>79</v>
      </c>
      <c r="B414" s="7" t="s">
        <v>184</v>
      </c>
      <c r="C414" s="7" t="s">
        <v>406</v>
      </c>
      <c r="D414" s="123" t="s">
        <v>349</v>
      </c>
      <c r="E414" s="82">
        <f>'Прил.№ 6'!F377</f>
        <v>48</v>
      </c>
    </row>
    <row r="415" spans="1:5" ht="22.5">
      <c r="A415" s="7" t="s">
        <v>79</v>
      </c>
      <c r="B415" s="7" t="s">
        <v>184</v>
      </c>
      <c r="C415" s="7" t="s">
        <v>340</v>
      </c>
      <c r="D415" s="123" t="s">
        <v>341</v>
      </c>
      <c r="E415" s="82">
        <f>E416</f>
        <v>2752</v>
      </c>
    </row>
    <row r="416" spans="1:5" ht="22.5">
      <c r="A416" s="7" t="s">
        <v>79</v>
      </c>
      <c r="B416" s="7" t="s">
        <v>184</v>
      </c>
      <c r="C416" s="7" t="s">
        <v>339</v>
      </c>
      <c r="D416" s="123" t="s">
        <v>342</v>
      </c>
      <c r="E416" s="82">
        <f>E417+E418</f>
        <v>2752</v>
      </c>
    </row>
    <row r="417" spans="1:5" ht="22.5">
      <c r="A417" s="7" t="s">
        <v>79</v>
      </c>
      <c r="B417" s="7" t="s">
        <v>184</v>
      </c>
      <c r="C417" s="7" t="s">
        <v>343</v>
      </c>
      <c r="D417" s="123" t="s">
        <v>344</v>
      </c>
      <c r="E417" s="82">
        <f>'Прил.№ 6'!F380</f>
        <v>0</v>
      </c>
    </row>
    <row r="418" spans="1:5" ht="22.5">
      <c r="A418" s="7" t="s">
        <v>79</v>
      </c>
      <c r="B418" s="7" t="s">
        <v>184</v>
      </c>
      <c r="C418" s="7" t="s">
        <v>247</v>
      </c>
      <c r="D418" s="123" t="s">
        <v>248</v>
      </c>
      <c r="E418" s="82">
        <f>'Прил.№ 6'!F381</f>
        <v>2752</v>
      </c>
    </row>
    <row r="419" spans="1:5" ht="12.75">
      <c r="A419" s="7" t="s">
        <v>79</v>
      </c>
      <c r="B419" s="7" t="s">
        <v>184</v>
      </c>
      <c r="C419" s="7" t="s">
        <v>266</v>
      </c>
      <c r="D419" s="9" t="s">
        <v>267</v>
      </c>
      <c r="E419" s="28">
        <f>'Прил.№ 6'!F384</f>
        <v>5</v>
      </c>
    </row>
    <row r="420" spans="1:5" ht="12.75">
      <c r="A420" s="7" t="s">
        <v>79</v>
      </c>
      <c r="B420" s="7" t="s">
        <v>184</v>
      </c>
      <c r="C420" s="7" t="s">
        <v>268</v>
      </c>
      <c r="D420" s="9" t="s">
        <v>269</v>
      </c>
      <c r="E420" s="28">
        <f>'Прил.№ 6'!F385</f>
        <v>0</v>
      </c>
    </row>
    <row r="421" spans="1:5" ht="12.75">
      <c r="A421" s="37" t="s">
        <v>79</v>
      </c>
      <c r="B421" s="37" t="s">
        <v>82</v>
      </c>
      <c r="C421" s="37"/>
      <c r="D421" s="26" t="s">
        <v>83</v>
      </c>
      <c r="E421" s="28">
        <f>E422</f>
        <v>181</v>
      </c>
    </row>
    <row r="422" spans="1:5" ht="12.75">
      <c r="A422" s="37" t="s">
        <v>79</v>
      </c>
      <c r="B422" s="37" t="s">
        <v>139</v>
      </c>
      <c r="C422" s="37"/>
      <c r="D422" s="26" t="s">
        <v>73</v>
      </c>
      <c r="E422" s="28">
        <f>E423+E426+E430</f>
        <v>181</v>
      </c>
    </row>
    <row r="423" spans="1:5" ht="33.75">
      <c r="A423" s="7" t="s">
        <v>79</v>
      </c>
      <c r="B423" s="7" t="s">
        <v>139</v>
      </c>
      <c r="C423" s="7" t="s">
        <v>333</v>
      </c>
      <c r="D423" s="123" t="s">
        <v>334</v>
      </c>
      <c r="E423" s="82">
        <f>E424</f>
        <v>107</v>
      </c>
    </row>
    <row r="424" spans="1:5" ht="12.75">
      <c r="A424" s="7" t="s">
        <v>79</v>
      </c>
      <c r="B424" s="7" t="s">
        <v>139</v>
      </c>
      <c r="C424" s="7" t="s">
        <v>335</v>
      </c>
      <c r="D424" s="123" t="s">
        <v>336</v>
      </c>
      <c r="E424" s="82">
        <f>E425</f>
        <v>107</v>
      </c>
    </row>
    <row r="425" spans="1:5" ht="12.75">
      <c r="A425" s="7" t="s">
        <v>79</v>
      </c>
      <c r="B425" s="7" t="s">
        <v>139</v>
      </c>
      <c r="C425" s="7" t="s">
        <v>337</v>
      </c>
      <c r="D425" s="123" t="s">
        <v>338</v>
      </c>
      <c r="E425" s="82">
        <f>'Прил.№ 6'!F390</f>
        <v>107</v>
      </c>
    </row>
    <row r="426" spans="1:5" ht="22.5">
      <c r="A426" s="7" t="s">
        <v>79</v>
      </c>
      <c r="B426" s="7" t="s">
        <v>139</v>
      </c>
      <c r="C426" s="7" t="s">
        <v>340</v>
      </c>
      <c r="D426" s="123" t="s">
        <v>341</v>
      </c>
      <c r="E426" s="82">
        <f>E427</f>
        <v>72</v>
      </c>
    </row>
    <row r="427" spans="1:5" ht="22.5">
      <c r="A427" s="7" t="s">
        <v>79</v>
      </c>
      <c r="B427" s="7" t="s">
        <v>139</v>
      </c>
      <c r="C427" s="7" t="s">
        <v>339</v>
      </c>
      <c r="D427" s="123" t="s">
        <v>342</v>
      </c>
      <c r="E427" s="82">
        <f>E428+E429</f>
        <v>72</v>
      </c>
    </row>
    <row r="428" spans="1:5" ht="22.5">
      <c r="A428" s="7" t="s">
        <v>79</v>
      </c>
      <c r="B428" s="7" t="s">
        <v>139</v>
      </c>
      <c r="C428" s="7" t="s">
        <v>343</v>
      </c>
      <c r="D428" s="123" t="s">
        <v>344</v>
      </c>
      <c r="E428" s="82">
        <f>'Прил.№ 6'!F393</f>
        <v>0</v>
      </c>
    </row>
    <row r="429" spans="1:5" ht="22.5">
      <c r="A429" s="7" t="s">
        <v>79</v>
      </c>
      <c r="B429" s="7" t="s">
        <v>139</v>
      </c>
      <c r="C429" s="7" t="s">
        <v>247</v>
      </c>
      <c r="D429" s="123" t="s">
        <v>248</v>
      </c>
      <c r="E429" s="82">
        <f>'Прил.№ 6'!F394</f>
        <v>72</v>
      </c>
    </row>
    <row r="430" spans="1:5" ht="12.75">
      <c r="A430" s="7" t="s">
        <v>79</v>
      </c>
      <c r="B430" s="7" t="s">
        <v>139</v>
      </c>
      <c r="C430" s="7" t="s">
        <v>354</v>
      </c>
      <c r="D430" s="122" t="s">
        <v>355</v>
      </c>
      <c r="E430" s="82">
        <f>E431</f>
        <v>2</v>
      </c>
    </row>
    <row r="431" spans="1:5" ht="12.75">
      <c r="A431" s="7" t="s">
        <v>79</v>
      </c>
      <c r="B431" s="7" t="s">
        <v>139</v>
      </c>
      <c r="C431" s="7" t="s">
        <v>356</v>
      </c>
      <c r="D431" s="122" t="s">
        <v>357</v>
      </c>
      <c r="E431" s="82">
        <f>E432+E433</f>
        <v>2</v>
      </c>
    </row>
    <row r="432" spans="1:5" ht="12.75">
      <c r="A432" s="7" t="s">
        <v>79</v>
      </c>
      <c r="B432" s="7" t="s">
        <v>139</v>
      </c>
      <c r="C432" s="7" t="s">
        <v>266</v>
      </c>
      <c r="D432" s="123" t="s">
        <v>267</v>
      </c>
      <c r="E432" s="82">
        <f>'Прил.№ 6'!F397</f>
        <v>1</v>
      </c>
    </row>
    <row r="433" spans="1:5" ht="12.75">
      <c r="A433" s="7" t="s">
        <v>79</v>
      </c>
      <c r="B433" s="7" t="s">
        <v>139</v>
      </c>
      <c r="C433" s="7" t="s">
        <v>268</v>
      </c>
      <c r="D433" s="123" t="s">
        <v>269</v>
      </c>
      <c r="E433" s="82">
        <f>'Прил.№ 6'!F398</f>
        <v>1</v>
      </c>
    </row>
    <row r="434" spans="1:5" ht="12.75">
      <c r="A434" s="37" t="s">
        <v>79</v>
      </c>
      <c r="B434" s="37" t="s">
        <v>84</v>
      </c>
      <c r="C434" s="37"/>
      <c r="D434" s="26" t="s">
        <v>85</v>
      </c>
      <c r="E434" s="28">
        <f>E435</f>
        <v>6809.26</v>
      </c>
    </row>
    <row r="435" spans="1:5" ht="12.75">
      <c r="A435" s="37" t="s">
        <v>79</v>
      </c>
      <c r="B435" s="37" t="s">
        <v>140</v>
      </c>
      <c r="C435" s="37"/>
      <c r="D435" s="26" t="s">
        <v>73</v>
      </c>
      <c r="E435" s="28">
        <f>E447+E436</f>
        <v>6809.26</v>
      </c>
    </row>
    <row r="436" spans="1:5" ht="22.5">
      <c r="A436" s="37" t="s">
        <v>79</v>
      </c>
      <c r="B436" s="37" t="s">
        <v>187</v>
      </c>
      <c r="C436" s="37"/>
      <c r="D436" s="26" t="s">
        <v>186</v>
      </c>
      <c r="E436" s="28">
        <f>E437+E441+E445+E446</f>
        <v>3123.06</v>
      </c>
    </row>
    <row r="437" spans="1:5" ht="33.75">
      <c r="A437" s="7" t="s">
        <v>79</v>
      </c>
      <c r="B437" s="7" t="s">
        <v>187</v>
      </c>
      <c r="C437" s="7" t="s">
        <v>333</v>
      </c>
      <c r="D437" s="123" t="s">
        <v>334</v>
      </c>
      <c r="E437" s="82">
        <f>E438</f>
        <v>2243.1</v>
      </c>
    </row>
    <row r="438" spans="1:5" ht="12.75">
      <c r="A438" s="7" t="s">
        <v>79</v>
      </c>
      <c r="B438" s="7" t="s">
        <v>187</v>
      </c>
      <c r="C438" s="7" t="s">
        <v>335</v>
      </c>
      <c r="D438" s="123" t="s">
        <v>336</v>
      </c>
      <c r="E438" s="82">
        <f>E439+E440</f>
        <v>2243.1</v>
      </c>
    </row>
    <row r="439" spans="1:5" ht="12.75">
      <c r="A439" s="7" t="s">
        <v>79</v>
      </c>
      <c r="B439" s="7" t="s">
        <v>187</v>
      </c>
      <c r="C439" s="7" t="s">
        <v>337</v>
      </c>
      <c r="D439" s="123" t="s">
        <v>338</v>
      </c>
      <c r="E439" s="82">
        <f>'Прил.№ 6'!F404</f>
        <v>2225.1</v>
      </c>
    </row>
    <row r="440" spans="1:5" ht="12.75">
      <c r="A440" s="7" t="s">
        <v>79</v>
      </c>
      <c r="B440" s="7" t="s">
        <v>187</v>
      </c>
      <c r="C440" s="7" t="s">
        <v>406</v>
      </c>
      <c r="D440" s="123" t="s">
        <v>349</v>
      </c>
      <c r="E440" s="82">
        <f>'Прил.№ 6'!F405</f>
        <v>18</v>
      </c>
    </row>
    <row r="441" spans="1:5" ht="22.5">
      <c r="A441" s="7" t="s">
        <v>79</v>
      </c>
      <c r="B441" s="7" t="s">
        <v>187</v>
      </c>
      <c r="C441" s="7" t="s">
        <v>340</v>
      </c>
      <c r="D441" s="123" t="s">
        <v>341</v>
      </c>
      <c r="E441" s="82">
        <f>E442</f>
        <v>842.96</v>
      </c>
    </row>
    <row r="442" spans="1:5" ht="22.5">
      <c r="A442" s="7" t="s">
        <v>79</v>
      </c>
      <c r="B442" s="7" t="s">
        <v>187</v>
      </c>
      <c r="C442" s="7" t="s">
        <v>339</v>
      </c>
      <c r="D442" s="123" t="s">
        <v>342</v>
      </c>
      <c r="E442" s="82">
        <f>E443+E444</f>
        <v>842.96</v>
      </c>
    </row>
    <row r="443" spans="1:5" ht="22.5">
      <c r="A443" s="7" t="s">
        <v>79</v>
      </c>
      <c r="B443" s="7" t="s">
        <v>187</v>
      </c>
      <c r="C443" s="7" t="s">
        <v>343</v>
      </c>
      <c r="D443" s="123" t="s">
        <v>344</v>
      </c>
      <c r="E443" s="82">
        <f>'Прил.№ 6'!F408</f>
        <v>128</v>
      </c>
    </row>
    <row r="444" spans="1:5" ht="22.5">
      <c r="A444" s="7" t="s">
        <v>79</v>
      </c>
      <c r="B444" s="7" t="s">
        <v>187</v>
      </c>
      <c r="C444" s="7" t="s">
        <v>247</v>
      </c>
      <c r="D444" s="123" t="s">
        <v>248</v>
      </c>
      <c r="E444" s="82">
        <f>'Прил.№ 6'!F409</f>
        <v>714.96</v>
      </c>
    </row>
    <row r="445" spans="1:5" ht="12.75">
      <c r="A445" s="7" t="s">
        <v>79</v>
      </c>
      <c r="B445" s="7" t="s">
        <v>187</v>
      </c>
      <c r="C445" s="7" t="s">
        <v>266</v>
      </c>
      <c r="D445" s="9" t="s">
        <v>267</v>
      </c>
      <c r="E445" s="28">
        <f>'Прил.№ 6'!F412</f>
        <v>21</v>
      </c>
    </row>
    <row r="446" spans="1:5" ht="12.75">
      <c r="A446" s="7" t="s">
        <v>79</v>
      </c>
      <c r="B446" s="7" t="s">
        <v>187</v>
      </c>
      <c r="C446" s="7" t="s">
        <v>268</v>
      </c>
      <c r="D446" s="9" t="s">
        <v>269</v>
      </c>
      <c r="E446" s="28">
        <f>'Прил.№ 6'!F413</f>
        <v>16</v>
      </c>
    </row>
    <row r="447" spans="1:5" ht="33.75">
      <c r="A447" s="37" t="s">
        <v>79</v>
      </c>
      <c r="B447" s="37" t="s">
        <v>188</v>
      </c>
      <c r="C447" s="37"/>
      <c r="D447" s="26" t="s">
        <v>185</v>
      </c>
      <c r="E447" s="28">
        <f>E448+E452+E456+E457</f>
        <v>3686.2</v>
      </c>
    </row>
    <row r="448" spans="1:5" ht="33.75">
      <c r="A448" s="7" t="s">
        <v>79</v>
      </c>
      <c r="B448" s="7" t="s">
        <v>188</v>
      </c>
      <c r="C448" s="7" t="s">
        <v>333</v>
      </c>
      <c r="D448" s="123" t="s">
        <v>334</v>
      </c>
      <c r="E448" s="82">
        <f>E449</f>
        <v>3031.2</v>
      </c>
    </row>
    <row r="449" spans="1:5" ht="12.75">
      <c r="A449" s="7" t="s">
        <v>79</v>
      </c>
      <c r="B449" s="7" t="s">
        <v>188</v>
      </c>
      <c r="C449" s="7" t="s">
        <v>335</v>
      </c>
      <c r="D449" s="123" t="s">
        <v>336</v>
      </c>
      <c r="E449" s="82">
        <f>E450+E451</f>
        <v>3031.2</v>
      </c>
    </row>
    <row r="450" spans="1:5" ht="12.75">
      <c r="A450" s="7" t="s">
        <v>79</v>
      </c>
      <c r="B450" s="7" t="s">
        <v>188</v>
      </c>
      <c r="C450" s="7" t="s">
        <v>337</v>
      </c>
      <c r="D450" s="123" t="s">
        <v>338</v>
      </c>
      <c r="E450" s="82">
        <f>'Прил.№ 6'!F417</f>
        <v>2987.2</v>
      </c>
    </row>
    <row r="451" spans="1:5" ht="12.75">
      <c r="A451" s="7" t="s">
        <v>79</v>
      </c>
      <c r="B451" s="7" t="s">
        <v>188</v>
      </c>
      <c r="C451" s="7" t="s">
        <v>406</v>
      </c>
      <c r="D451" s="123" t="s">
        <v>349</v>
      </c>
      <c r="E451" s="82">
        <f>'Прил.№ 6'!F418</f>
        <v>44</v>
      </c>
    </row>
    <row r="452" spans="1:5" ht="22.5">
      <c r="A452" s="7" t="s">
        <v>79</v>
      </c>
      <c r="B452" s="7" t="s">
        <v>188</v>
      </c>
      <c r="C452" s="7" t="s">
        <v>340</v>
      </c>
      <c r="D452" s="123" t="s">
        <v>341</v>
      </c>
      <c r="E452" s="82">
        <f>E453</f>
        <v>603</v>
      </c>
    </row>
    <row r="453" spans="1:5" ht="22.5">
      <c r="A453" s="7" t="s">
        <v>79</v>
      </c>
      <c r="B453" s="7" t="s">
        <v>188</v>
      </c>
      <c r="C453" s="7" t="s">
        <v>339</v>
      </c>
      <c r="D453" s="123" t="s">
        <v>342</v>
      </c>
      <c r="E453" s="82">
        <f>E454+E455</f>
        <v>603</v>
      </c>
    </row>
    <row r="454" spans="1:5" ht="22.5">
      <c r="A454" s="7" t="s">
        <v>79</v>
      </c>
      <c r="B454" s="7" t="s">
        <v>188</v>
      </c>
      <c r="C454" s="7" t="s">
        <v>343</v>
      </c>
      <c r="D454" s="123" t="s">
        <v>344</v>
      </c>
      <c r="E454" s="82">
        <f>'Прил.№ 6'!F421</f>
        <v>77</v>
      </c>
    </row>
    <row r="455" spans="1:5" ht="22.5">
      <c r="A455" s="7" t="s">
        <v>79</v>
      </c>
      <c r="B455" s="7" t="s">
        <v>188</v>
      </c>
      <c r="C455" s="7" t="s">
        <v>247</v>
      </c>
      <c r="D455" s="123" t="s">
        <v>248</v>
      </c>
      <c r="E455" s="82">
        <f>'Прил.№ 6'!F422</f>
        <v>526</v>
      </c>
    </row>
    <row r="456" spans="1:5" ht="12.75">
      <c r="A456" s="7" t="s">
        <v>79</v>
      </c>
      <c r="B456" s="7" t="s">
        <v>188</v>
      </c>
      <c r="C456" s="7" t="s">
        <v>266</v>
      </c>
      <c r="D456" s="9" t="s">
        <v>267</v>
      </c>
      <c r="E456" s="28">
        <f>'Прил.№ 6'!F425</f>
        <v>52</v>
      </c>
    </row>
    <row r="457" spans="1:5" ht="12.75">
      <c r="A457" s="7" t="s">
        <v>79</v>
      </c>
      <c r="B457" s="7" t="s">
        <v>188</v>
      </c>
      <c r="C457" s="7" t="s">
        <v>268</v>
      </c>
      <c r="D457" s="9" t="s">
        <v>269</v>
      </c>
      <c r="E457" s="28">
        <f>'Прил.№ 6'!F426</f>
        <v>0</v>
      </c>
    </row>
    <row r="458" spans="1:5" ht="12" customHeight="1">
      <c r="A458" s="7" t="s">
        <v>79</v>
      </c>
      <c r="B458" s="7" t="s">
        <v>323</v>
      </c>
      <c r="C458" s="7"/>
      <c r="D458" s="123" t="s">
        <v>324</v>
      </c>
      <c r="E458" s="28">
        <f>'Прил.№ 6'!F427</f>
        <v>0</v>
      </c>
    </row>
    <row r="459" spans="1:5" ht="12.75" hidden="1">
      <c r="A459" s="7" t="s">
        <v>79</v>
      </c>
      <c r="B459" s="7" t="s">
        <v>325</v>
      </c>
      <c r="C459" s="7"/>
      <c r="D459" s="123" t="s">
        <v>326</v>
      </c>
      <c r="E459" s="28">
        <f>'Прил.№ 6'!F428</f>
        <v>0</v>
      </c>
    </row>
    <row r="460" spans="1:5" ht="22.5" hidden="1">
      <c r="A460" s="7" t="s">
        <v>79</v>
      </c>
      <c r="B460" s="7" t="s">
        <v>327</v>
      </c>
      <c r="C460" s="7"/>
      <c r="D460" s="123" t="s">
        <v>328</v>
      </c>
      <c r="E460" s="28">
        <f>'Прил.№ 6'!F429</f>
        <v>0</v>
      </c>
    </row>
    <row r="461" spans="1:5" ht="12.75" hidden="1">
      <c r="A461" s="7" t="s">
        <v>79</v>
      </c>
      <c r="B461" s="7" t="s">
        <v>327</v>
      </c>
      <c r="C461" s="7" t="s">
        <v>129</v>
      </c>
      <c r="D461" s="123" t="s">
        <v>134</v>
      </c>
      <c r="E461" s="28">
        <f>'Прил.№ 6'!F430</f>
        <v>0</v>
      </c>
    </row>
    <row r="462" spans="1:5" ht="33.75" hidden="1">
      <c r="A462" s="7" t="s">
        <v>79</v>
      </c>
      <c r="B462" s="7" t="s">
        <v>317</v>
      </c>
      <c r="C462" s="7"/>
      <c r="D462" s="123" t="s">
        <v>318</v>
      </c>
      <c r="E462" s="28">
        <f>E463+E464</f>
        <v>0</v>
      </c>
    </row>
    <row r="463" spans="1:5" ht="22.5" hidden="1">
      <c r="A463" s="7" t="s">
        <v>79</v>
      </c>
      <c r="B463" s="7" t="s">
        <v>317</v>
      </c>
      <c r="C463" s="7" t="s">
        <v>247</v>
      </c>
      <c r="D463" s="123" t="s">
        <v>248</v>
      </c>
      <c r="E463" s="28">
        <f>'Прил.№ 6'!F432</f>
        <v>0</v>
      </c>
    </row>
    <row r="464" spans="1:5" ht="12.75" hidden="1">
      <c r="A464" s="7" t="s">
        <v>79</v>
      </c>
      <c r="B464" s="7" t="s">
        <v>317</v>
      </c>
      <c r="C464" s="7" t="s">
        <v>264</v>
      </c>
      <c r="D464" s="123" t="s">
        <v>265</v>
      </c>
      <c r="E464" s="28">
        <f>'Прил.№ 6'!F433</f>
        <v>0</v>
      </c>
    </row>
    <row r="465" spans="1:6" ht="12.75" hidden="1">
      <c r="A465" s="72" t="s">
        <v>55</v>
      </c>
      <c r="B465" s="72"/>
      <c r="C465" s="72"/>
      <c r="D465" s="73" t="str">
        <f>'Прил.№ 6'!E434</f>
        <v>Другие вопросы в области культуры, кинематографии</v>
      </c>
      <c r="E465" s="45">
        <f>E476+E466</f>
        <v>4015.7</v>
      </c>
      <c r="F465" s="23"/>
    </row>
    <row r="466" spans="1:5" s="23" customFormat="1" ht="12.75">
      <c r="A466" s="37" t="s">
        <v>55</v>
      </c>
      <c r="B466" s="37" t="s">
        <v>119</v>
      </c>
      <c r="C466" s="37"/>
      <c r="D466" s="35" t="s">
        <v>26</v>
      </c>
      <c r="E466" s="28">
        <f>E467</f>
        <v>1834.6599999999999</v>
      </c>
    </row>
    <row r="467" spans="1:5" s="23" customFormat="1" ht="12.75">
      <c r="A467" s="37" t="s">
        <v>55</v>
      </c>
      <c r="B467" s="37" t="s">
        <v>123</v>
      </c>
      <c r="C467" s="37"/>
      <c r="D467" s="26" t="s">
        <v>29</v>
      </c>
      <c r="E467" s="28">
        <f>E468+E472</f>
        <v>1834.6599999999999</v>
      </c>
    </row>
    <row r="468" spans="1:5" s="23" customFormat="1" ht="33.75">
      <c r="A468" s="7" t="s">
        <v>55</v>
      </c>
      <c r="B468" s="7" t="s">
        <v>123</v>
      </c>
      <c r="C468" s="7" t="s">
        <v>333</v>
      </c>
      <c r="D468" s="123" t="s">
        <v>334</v>
      </c>
      <c r="E468" s="81">
        <f>E469</f>
        <v>1597.6599999999999</v>
      </c>
    </row>
    <row r="469" spans="1:5" s="23" customFormat="1" ht="12.75">
      <c r="A469" s="7" t="s">
        <v>55</v>
      </c>
      <c r="B469" s="7" t="s">
        <v>123</v>
      </c>
      <c r="C469" s="7" t="s">
        <v>345</v>
      </c>
      <c r="D469" s="123" t="s">
        <v>346</v>
      </c>
      <c r="E469" s="81">
        <f>E470+E471</f>
        <v>1597.6599999999999</v>
      </c>
    </row>
    <row r="470" spans="1:5" s="23" customFormat="1" ht="12.75">
      <c r="A470" s="7" t="s">
        <v>55</v>
      </c>
      <c r="B470" s="7" t="s">
        <v>123</v>
      </c>
      <c r="C470" s="7" t="s">
        <v>347</v>
      </c>
      <c r="D470" s="123" t="s">
        <v>338</v>
      </c>
      <c r="E470" s="81">
        <f>'Прил.№ 6'!F439</f>
        <v>1527.82</v>
      </c>
    </row>
    <row r="471" spans="1:5" s="23" customFormat="1" ht="12.75">
      <c r="A471" s="7" t="s">
        <v>55</v>
      </c>
      <c r="B471" s="7" t="s">
        <v>123</v>
      </c>
      <c r="C471" s="7" t="s">
        <v>348</v>
      </c>
      <c r="D471" s="123" t="s">
        <v>349</v>
      </c>
      <c r="E471" s="81">
        <f>'Прил.№ 6'!F440</f>
        <v>69.84</v>
      </c>
    </row>
    <row r="472" spans="1:5" s="23" customFormat="1" ht="22.5">
      <c r="A472" s="7" t="s">
        <v>55</v>
      </c>
      <c r="B472" s="7" t="s">
        <v>123</v>
      </c>
      <c r="C472" s="7" t="s">
        <v>340</v>
      </c>
      <c r="D472" s="123" t="s">
        <v>341</v>
      </c>
      <c r="E472" s="81">
        <f>E473</f>
        <v>237</v>
      </c>
    </row>
    <row r="473" spans="1:5" s="23" customFormat="1" ht="22.5">
      <c r="A473" s="7" t="s">
        <v>55</v>
      </c>
      <c r="B473" s="7" t="s">
        <v>123</v>
      </c>
      <c r="C473" s="7" t="s">
        <v>339</v>
      </c>
      <c r="D473" s="123" t="s">
        <v>342</v>
      </c>
      <c r="E473" s="81">
        <f>E474+E475</f>
        <v>237</v>
      </c>
    </row>
    <row r="474" spans="1:5" s="23" customFormat="1" ht="22.5">
      <c r="A474" s="7" t="s">
        <v>55</v>
      </c>
      <c r="B474" s="7" t="s">
        <v>123</v>
      </c>
      <c r="C474" s="7" t="s">
        <v>343</v>
      </c>
      <c r="D474" s="123" t="s">
        <v>344</v>
      </c>
      <c r="E474" s="81">
        <f>'Прил.№ 6'!F443</f>
        <v>6</v>
      </c>
    </row>
    <row r="475" spans="1:5" s="23" customFormat="1" ht="22.5">
      <c r="A475" s="7" t="s">
        <v>55</v>
      </c>
      <c r="B475" s="7" t="s">
        <v>123</v>
      </c>
      <c r="C475" s="7" t="s">
        <v>247</v>
      </c>
      <c r="D475" s="123" t="s">
        <v>248</v>
      </c>
      <c r="E475" s="81">
        <f>'Прил.№ 6'!F444</f>
        <v>231</v>
      </c>
    </row>
    <row r="476" spans="1:6" s="23" customFormat="1" ht="33.75">
      <c r="A476" s="37" t="s">
        <v>55</v>
      </c>
      <c r="B476" s="37" t="s">
        <v>104</v>
      </c>
      <c r="C476" s="37"/>
      <c r="D476" s="26" t="s">
        <v>155</v>
      </c>
      <c r="E476" s="47">
        <f>E477</f>
        <v>2181.04</v>
      </c>
      <c r="F476"/>
    </row>
    <row r="477" spans="1:5" ht="12.75">
      <c r="A477" s="37" t="s">
        <v>55</v>
      </c>
      <c r="B477" s="37" t="s">
        <v>158</v>
      </c>
      <c r="C477" s="37"/>
      <c r="D477" s="26" t="s">
        <v>73</v>
      </c>
      <c r="E477" s="28">
        <f>E478+E482+E486</f>
        <v>2181.04</v>
      </c>
    </row>
    <row r="478" spans="1:5" ht="33.75">
      <c r="A478" s="7" t="s">
        <v>55</v>
      </c>
      <c r="B478" s="7" t="s">
        <v>158</v>
      </c>
      <c r="C478" s="7" t="s">
        <v>333</v>
      </c>
      <c r="D478" s="123" t="s">
        <v>334</v>
      </c>
      <c r="E478" s="82">
        <f>E479</f>
        <v>1784</v>
      </c>
    </row>
    <row r="479" spans="1:5" ht="12.75">
      <c r="A479" s="7" t="s">
        <v>55</v>
      </c>
      <c r="B479" s="7" t="s">
        <v>158</v>
      </c>
      <c r="C479" s="7" t="s">
        <v>335</v>
      </c>
      <c r="D479" s="123" t="s">
        <v>336</v>
      </c>
      <c r="E479" s="82">
        <f>E480+E481</f>
        <v>1784</v>
      </c>
    </row>
    <row r="480" spans="1:5" ht="12.75">
      <c r="A480" s="7" t="s">
        <v>55</v>
      </c>
      <c r="B480" s="7" t="s">
        <v>158</v>
      </c>
      <c r="C480" s="7" t="s">
        <v>337</v>
      </c>
      <c r="D480" s="123" t="s">
        <v>338</v>
      </c>
      <c r="E480" s="82">
        <f>'Прил.№ 6'!F449</f>
        <v>1767</v>
      </c>
    </row>
    <row r="481" spans="1:5" ht="12.75">
      <c r="A481" s="7" t="s">
        <v>55</v>
      </c>
      <c r="B481" s="7" t="s">
        <v>158</v>
      </c>
      <c r="C481" s="7" t="s">
        <v>406</v>
      </c>
      <c r="D481" s="123" t="s">
        <v>349</v>
      </c>
      <c r="E481" s="82">
        <f>'Прил.№ 6'!F450</f>
        <v>17</v>
      </c>
    </row>
    <row r="482" spans="1:5" ht="22.5">
      <c r="A482" s="7" t="s">
        <v>55</v>
      </c>
      <c r="B482" s="7" t="s">
        <v>158</v>
      </c>
      <c r="C482" s="7" t="s">
        <v>340</v>
      </c>
      <c r="D482" s="123" t="s">
        <v>341</v>
      </c>
      <c r="E482" s="81">
        <f>E483</f>
        <v>378.04</v>
      </c>
    </row>
    <row r="483" spans="1:5" ht="22.5">
      <c r="A483" s="7" t="s">
        <v>55</v>
      </c>
      <c r="B483" s="7" t="s">
        <v>158</v>
      </c>
      <c r="C483" s="7" t="s">
        <v>339</v>
      </c>
      <c r="D483" s="123" t="s">
        <v>342</v>
      </c>
      <c r="E483" s="81">
        <f>E484+E485</f>
        <v>378.04</v>
      </c>
    </row>
    <row r="484" spans="1:5" ht="22.5">
      <c r="A484" s="7" t="s">
        <v>55</v>
      </c>
      <c r="B484" s="7" t="s">
        <v>158</v>
      </c>
      <c r="C484" s="7" t="s">
        <v>343</v>
      </c>
      <c r="D484" s="123" t="s">
        <v>344</v>
      </c>
      <c r="E484" s="81">
        <f>'Прил.№ 6'!F453</f>
        <v>247.8</v>
      </c>
    </row>
    <row r="485" spans="1:5" ht="22.5">
      <c r="A485" s="7" t="s">
        <v>55</v>
      </c>
      <c r="B485" s="7" t="s">
        <v>158</v>
      </c>
      <c r="C485" s="7" t="s">
        <v>247</v>
      </c>
      <c r="D485" s="123" t="s">
        <v>248</v>
      </c>
      <c r="E485" s="81">
        <f>'Прил.№ 6'!F454</f>
        <v>130.24</v>
      </c>
    </row>
    <row r="486" spans="1:5" ht="12.75">
      <c r="A486" s="7" t="s">
        <v>55</v>
      </c>
      <c r="B486" s="7" t="s">
        <v>158</v>
      </c>
      <c r="C486" s="7" t="s">
        <v>354</v>
      </c>
      <c r="D486" s="122" t="s">
        <v>355</v>
      </c>
      <c r="E486" s="81">
        <f>E487</f>
        <v>19</v>
      </c>
    </row>
    <row r="487" spans="1:5" ht="12.75">
      <c r="A487" s="7" t="s">
        <v>55</v>
      </c>
      <c r="B487" s="7" t="s">
        <v>158</v>
      </c>
      <c r="C487" s="7" t="s">
        <v>356</v>
      </c>
      <c r="D487" s="122" t="s">
        <v>357</v>
      </c>
      <c r="E487" s="81">
        <f>E488+E489</f>
        <v>19</v>
      </c>
    </row>
    <row r="488" spans="1:5" ht="12.75">
      <c r="A488" s="7" t="s">
        <v>55</v>
      </c>
      <c r="B488" s="7" t="s">
        <v>158</v>
      </c>
      <c r="C488" s="7" t="s">
        <v>266</v>
      </c>
      <c r="D488" s="123" t="s">
        <v>267</v>
      </c>
      <c r="E488" s="82">
        <f>'Прил.№ 6'!F457</f>
        <v>5</v>
      </c>
    </row>
    <row r="489" spans="1:5" ht="12.75">
      <c r="A489" s="7" t="s">
        <v>55</v>
      </c>
      <c r="B489" s="7" t="s">
        <v>158</v>
      </c>
      <c r="C489" s="7" t="s">
        <v>268</v>
      </c>
      <c r="D489" s="123" t="s">
        <v>269</v>
      </c>
      <c r="E489" s="82">
        <f>'Прил.№ 6'!F458</f>
        <v>14</v>
      </c>
    </row>
    <row r="490" spans="1:6" ht="12.75">
      <c r="A490" s="61" t="s">
        <v>59</v>
      </c>
      <c r="B490" s="60"/>
      <c r="C490" s="60"/>
      <c r="D490" s="54" t="s">
        <v>60</v>
      </c>
      <c r="E490" s="48">
        <f>E491+E495+E530</f>
        <v>8195.324</v>
      </c>
      <c r="F490" s="23"/>
    </row>
    <row r="491" spans="1:5" s="23" customFormat="1" ht="12.75">
      <c r="A491" s="60" t="s">
        <v>61</v>
      </c>
      <c r="B491" s="60"/>
      <c r="C491" s="60"/>
      <c r="D491" s="54" t="s">
        <v>62</v>
      </c>
      <c r="E491" s="45">
        <f>E492</f>
        <v>1200</v>
      </c>
    </row>
    <row r="492" spans="1:6" s="23" customFormat="1" ht="12.75">
      <c r="A492" s="37" t="s">
        <v>61</v>
      </c>
      <c r="B492" s="64" t="s">
        <v>161</v>
      </c>
      <c r="C492" s="37"/>
      <c r="D492" s="35" t="s">
        <v>162</v>
      </c>
      <c r="E492" s="28">
        <f>E493</f>
        <v>1200</v>
      </c>
      <c r="F492"/>
    </row>
    <row r="493" spans="1:5" ht="22.5">
      <c r="A493" s="37" t="s">
        <v>61</v>
      </c>
      <c r="B493" s="37" t="s">
        <v>163</v>
      </c>
      <c r="C493" s="64"/>
      <c r="D493" s="38" t="s">
        <v>63</v>
      </c>
      <c r="E493" s="28">
        <f>E494</f>
        <v>1200</v>
      </c>
    </row>
    <row r="494" spans="1:5" ht="22.5">
      <c r="A494" s="64" t="s">
        <v>61</v>
      </c>
      <c r="B494" s="37" t="s">
        <v>163</v>
      </c>
      <c r="C494" s="12" t="s">
        <v>243</v>
      </c>
      <c r="D494" s="17" t="s">
        <v>244</v>
      </c>
      <c r="E494" s="47">
        <f>'Прил.№ 6'!F193</f>
        <v>1200</v>
      </c>
    </row>
    <row r="495" spans="1:5" ht="12.75">
      <c r="A495" s="61" t="s">
        <v>64</v>
      </c>
      <c r="B495" s="37"/>
      <c r="C495" s="60"/>
      <c r="D495" s="54" t="s">
        <v>65</v>
      </c>
      <c r="E495" s="48">
        <f>E496+E499+E502+E507+E519</f>
        <v>2919.624</v>
      </c>
    </row>
    <row r="496" spans="1:5" ht="12.75">
      <c r="A496" s="7" t="s">
        <v>64</v>
      </c>
      <c r="B496" s="7" t="s">
        <v>292</v>
      </c>
      <c r="C496" s="7"/>
      <c r="D496" s="120" t="s">
        <v>293</v>
      </c>
      <c r="E496" s="47">
        <f>E497</f>
        <v>296.966</v>
      </c>
    </row>
    <row r="497" spans="1:5" ht="12.75">
      <c r="A497" s="7" t="s">
        <v>64</v>
      </c>
      <c r="B497" s="7" t="s">
        <v>294</v>
      </c>
      <c r="C497" s="7"/>
      <c r="D497" s="120" t="s">
        <v>295</v>
      </c>
      <c r="E497" s="47">
        <f>E498</f>
        <v>296.966</v>
      </c>
    </row>
    <row r="498" spans="1:5" ht="12.75">
      <c r="A498" s="7" t="s">
        <v>64</v>
      </c>
      <c r="B498" s="7" t="s">
        <v>294</v>
      </c>
      <c r="C498" s="7" t="s">
        <v>226</v>
      </c>
      <c r="D498" s="120" t="s">
        <v>227</v>
      </c>
      <c r="E498" s="47">
        <f>'Прил.№ 6'!F204</f>
        <v>296.966</v>
      </c>
    </row>
    <row r="499" spans="1:5" ht="0.75" customHeight="1">
      <c r="A499" s="37" t="s">
        <v>64</v>
      </c>
      <c r="B499" s="37" t="s">
        <v>165</v>
      </c>
      <c r="C499" s="37"/>
      <c r="D499" s="35" t="s">
        <v>166</v>
      </c>
      <c r="E499" s="28">
        <f>E500</f>
        <v>328.658</v>
      </c>
    </row>
    <row r="500" spans="1:5" ht="12.75">
      <c r="A500" s="37" t="s">
        <v>64</v>
      </c>
      <c r="B500" s="37" t="s">
        <v>421</v>
      </c>
      <c r="C500" s="37"/>
      <c r="D500" s="124" t="s">
        <v>422</v>
      </c>
      <c r="E500" s="28">
        <f>E501</f>
        <v>328.658</v>
      </c>
    </row>
    <row r="501" spans="1:5" ht="12.75">
      <c r="A501" s="37" t="s">
        <v>64</v>
      </c>
      <c r="B501" s="37" t="s">
        <v>421</v>
      </c>
      <c r="C501" s="64" t="s">
        <v>226</v>
      </c>
      <c r="D501" s="17" t="s">
        <v>227</v>
      </c>
      <c r="E501" s="28">
        <f>'Прил.№ 6'!F208</f>
        <v>328.658</v>
      </c>
    </row>
    <row r="502" spans="1:5" ht="12.75">
      <c r="A502" s="37" t="s">
        <v>64</v>
      </c>
      <c r="B502" s="37" t="s">
        <v>98</v>
      </c>
      <c r="C502" s="64"/>
      <c r="D502" s="65" t="s">
        <v>99</v>
      </c>
      <c r="E502" s="28">
        <f>E503+E505</f>
        <v>580</v>
      </c>
    </row>
    <row r="503" spans="1:5" ht="22.5">
      <c r="A503" s="37" t="s">
        <v>64</v>
      </c>
      <c r="B503" s="37" t="s">
        <v>67</v>
      </c>
      <c r="C503" s="37"/>
      <c r="D503" s="26" t="s">
        <v>219</v>
      </c>
      <c r="E503" s="28">
        <f>E504</f>
        <v>500</v>
      </c>
    </row>
    <row r="504" spans="1:5" ht="12.75">
      <c r="A504" s="37" t="s">
        <v>64</v>
      </c>
      <c r="B504" s="37" t="s">
        <v>67</v>
      </c>
      <c r="C504" s="7" t="s">
        <v>226</v>
      </c>
      <c r="D504" s="17" t="s">
        <v>227</v>
      </c>
      <c r="E504" s="28">
        <f>'Прил.№ 6'!F211</f>
        <v>500</v>
      </c>
    </row>
    <row r="505" spans="1:5" ht="12.75">
      <c r="A505" s="37" t="s">
        <v>64</v>
      </c>
      <c r="B505" s="37" t="s">
        <v>24</v>
      </c>
      <c r="C505" s="37"/>
      <c r="D505" s="35" t="s">
        <v>373</v>
      </c>
      <c r="E505" s="28">
        <f>E506</f>
        <v>80</v>
      </c>
    </row>
    <row r="506" spans="1:5" ht="12.75">
      <c r="A506" s="37" t="s">
        <v>64</v>
      </c>
      <c r="B506" s="37" t="s">
        <v>24</v>
      </c>
      <c r="C506" s="7" t="s">
        <v>226</v>
      </c>
      <c r="D506" s="17" t="s">
        <v>227</v>
      </c>
      <c r="E506" s="28">
        <f>'Прил.№ 6'!F213</f>
        <v>80</v>
      </c>
    </row>
    <row r="507" spans="1:5" ht="12.75">
      <c r="A507" s="37" t="s">
        <v>64</v>
      </c>
      <c r="B507" s="37" t="s">
        <v>66</v>
      </c>
      <c r="C507" s="37"/>
      <c r="D507" s="35" t="s">
        <v>164</v>
      </c>
      <c r="E507" s="28">
        <f>E517+E508</f>
        <v>170</v>
      </c>
    </row>
    <row r="508" spans="1:5" ht="12.75">
      <c r="A508" s="37" t="s">
        <v>64</v>
      </c>
      <c r="B508" s="37" t="s">
        <v>171</v>
      </c>
      <c r="C508" s="37"/>
      <c r="D508" s="35" t="s">
        <v>245</v>
      </c>
      <c r="E508" s="28">
        <f>E509+E513</f>
        <v>150</v>
      </c>
    </row>
    <row r="509" spans="1:5" ht="12.75">
      <c r="A509" s="7" t="s">
        <v>64</v>
      </c>
      <c r="B509" s="7" t="s">
        <v>246</v>
      </c>
      <c r="C509" s="7"/>
      <c r="D509" s="14" t="s">
        <v>249</v>
      </c>
      <c r="E509" s="28">
        <f>E512</f>
        <v>100</v>
      </c>
    </row>
    <row r="510" spans="1:5" ht="22.5">
      <c r="A510" s="7" t="s">
        <v>64</v>
      </c>
      <c r="B510" s="7" t="s">
        <v>246</v>
      </c>
      <c r="C510" s="7" t="s">
        <v>340</v>
      </c>
      <c r="D510" s="123" t="s">
        <v>341</v>
      </c>
      <c r="E510" s="28">
        <f>E511</f>
        <v>100</v>
      </c>
    </row>
    <row r="511" spans="1:5" ht="22.5">
      <c r="A511" s="7" t="s">
        <v>64</v>
      </c>
      <c r="B511" s="7" t="s">
        <v>246</v>
      </c>
      <c r="C511" s="7" t="s">
        <v>339</v>
      </c>
      <c r="D511" s="123" t="s">
        <v>342</v>
      </c>
      <c r="E511" s="28">
        <f>E512</f>
        <v>100</v>
      </c>
    </row>
    <row r="512" spans="1:5" ht="12.75">
      <c r="A512" s="7" t="s">
        <v>64</v>
      </c>
      <c r="B512" s="7" t="s">
        <v>246</v>
      </c>
      <c r="C512" s="7" t="s">
        <v>247</v>
      </c>
      <c r="D512" s="14" t="s">
        <v>248</v>
      </c>
      <c r="E512" s="28">
        <f>'Прил.№ 6'!F217</f>
        <v>100</v>
      </c>
    </row>
    <row r="513" spans="1:5" ht="12.75">
      <c r="A513" s="7" t="s">
        <v>64</v>
      </c>
      <c r="B513" s="7" t="s">
        <v>250</v>
      </c>
      <c r="C513" s="7"/>
      <c r="D513" s="14" t="s">
        <v>251</v>
      </c>
      <c r="E513" s="28">
        <f>E516</f>
        <v>50</v>
      </c>
    </row>
    <row r="514" spans="1:5" ht="22.5">
      <c r="A514" s="7" t="s">
        <v>64</v>
      </c>
      <c r="B514" s="7" t="s">
        <v>250</v>
      </c>
      <c r="C514" s="7" t="s">
        <v>340</v>
      </c>
      <c r="D514" s="123" t="s">
        <v>341</v>
      </c>
      <c r="E514" s="28">
        <f>E515</f>
        <v>50</v>
      </c>
    </row>
    <row r="515" spans="1:5" ht="22.5">
      <c r="A515" s="7" t="s">
        <v>64</v>
      </c>
      <c r="B515" s="7" t="s">
        <v>250</v>
      </c>
      <c r="C515" s="7" t="s">
        <v>339</v>
      </c>
      <c r="D515" s="123" t="s">
        <v>342</v>
      </c>
      <c r="E515" s="28">
        <f>E516</f>
        <v>50</v>
      </c>
    </row>
    <row r="516" spans="1:5" ht="12.75">
      <c r="A516" s="7" t="s">
        <v>64</v>
      </c>
      <c r="B516" s="7" t="s">
        <v>250</v>
      </c>
      <c r="C516" s="7" t="s">
        <v>247</v>
      </c>
      <c r="D516" s="14" t="s">
        <v>248</v>
      </c>
      <c r="E516" s="28">
        <f>'Прил.№ 6'!F219</f>
        <v>50</v>
      </c>
    </row>
    <row r="517" spans="1:5" ht="12.75">
      <c r="A517" s="37" t="s">
        <v>64</v>
      </c>
      <c r="B517" s="37" t="s">
        <v>174</v>
      </c>
      <c r="C517" s="37"/>
      <c r="D517" s="1" t="s">
        <v>252</v>
      </c>
      <c r="E517" s="28">
        <f>E518</f>
        <v>20</v>
      </c>
    </row>
    <row r="518" spans="1:5" ht="12.75">
      <c r="A518" s="37" t="s">
        <v>64</v>
      </c>
      <c r="B518" s="37" t="s">
        <v>174</v>
      </c>
      <c r="C518" s="37" t="s">
        <v>253</v>
      </c>
      <c r="D518" s="14" t="s">
        <v>254</v>
      </c>
      <c r="E518" s="28">
        <f>'Прил.№ 6'!F221</f>
        <v>20</v>
      </c>
    </row>
    <row r="519" spans="1:5" ht="12.75">
      <c r="A519" s="37" t="s">
        <v>64</v>
      </c>
      <c r="B519" s="37" t="s">
        <v>98</v>
      </c>
      <c r="C519" s="37"/>
      <c r="D519" s="65" t="s">
        <v>99</v>
      </c>
      <c r="E519" s="28">
        <f>E520+E524+E526+E528</f>
        <v>1544</v>
      </c>
    </row>
    <row r="520" spans="1:5" ht="45">
      <c r="A520" s="37" t="s">
        <v>64</v>
      </c>
      <c r="B520" s="37" t="s">
        <v>68</v>
      </c>
      <c r="C520" s="37"/>
      <c r="D520" s="88" t="s">
        <v>383</v>
      </c>
      <c r="E520" s="28">
        <f>E523</f>
        <v>250</v>
      </c>
    </row>
    <row r="521" spans="1:5" ht="36.75" customHeight="1">
      <c r="A521" s="37" t="s">
        <v>64</v>
      </c>
      <c r="B521" s="37" t="s">
        <v>68</v>
      </c>
      <c r="C521" s="37" t="s">
        <v>340</v>
      </c>
      <c r="D521" s="123" t="s">
        <v>341</v>
      </c>
      <c r="E521" s="28">
        <f>E522</f>
        <v>250</v>
      </c>
    </row>
    <row r="522" spans="1:5" ht="12.75" customHeight="1">
      <c r="A522" s="37" t="s">
        <v>64</v>
      </c>
      <c r="B522" s="37" t="s">
        <v>68</v>
      </c>
      <c r="C522" s="37" t="s">
        <v>339</v>
      </c>
      <c r="D522" s="123" t="s">
        <v>342</v>
      </c>
      <c r="E522" s="28">
        <f>E523</f>
        <v>250</v>
      </c>
    </row>
    <row r="523" spans="1:5" ht="15.75" customHeight="1">
      <c r="A523" s="37" t="s">
        <v>64</v>
      </c>
      <c r="B523" s="37" t="s">
        <v>68</v>
      </c>
      <c r="C523" s="7" t="s">
        <v>247</v>
      </c>
      <c r="D523" s="14" t="s">
        <v>248</v>
      </c>
      <c r="E523" s="28">
        <f>'Прил.№ 6'!F224</f>
        <v>250</v>
      </c>
    </row>
    <row r="524" spans="1:5" ht="22.5">
      <c r="A524" s="37" t="s">
        <v>64</v>
      </c>
      <c r="B524" s="37" t="s">
        <v>175</v>
      </c>
      <c r="C524" s="37"/>
      <c r="D524" s="38" t="s">
        <v>391</v>
      </c>
      <c r="E524" s="28">
        <f>E525</f>
        <v>200</v>
      </c>
    </row>
    <row r="525" spans="1:5" ht="25.5" customHeight="1">
      <c r="A525" s="37" t="s">
        <v>64</v>
      </c>
      <c r="B525" s="37" t="s">
        <v>175</v>
      </c>
      <c r="C525" s="7" t="s">
        <v>255</v>
      </c>
      <c r="D525" s="17" t="s">
        <v>256</v>
      </c>
      <c r="E525" s="28">
        <f>'Прил.№ 6'!F226</f>
        <v>200</v>
      </c>
    </row>
    <row r="526" spans="1:5" ht="22.5">
      <c r="A526" s="37" t="s">
        <v>64</v>
      </c>
      <c r="B526" s="37" t="s">
        <v>261</v>
      </c>
      <c r="C526" s="37"/>
      <c r="D526" s="127" t="s">
        <v>280</v>
      </c>
      <c r="E526" s="28">
        <f>'Прил.№ 6'!F227</f>
        <v>1094</v>
      </c>
    </row>
    <row r="527" spans="1:5" ht="12" customHeight="1">
      <c r="A527" s="7" t="s">
        <v>64</v>
      </c>
      <c r="B527" s="91" t="s">
        <v>261</v>
      </c>
      <c r="C527" s="7" t="s">
        <v>235</v>
      </c>
      <c r="D527" s="127" t="s">
        <v>116</v>
      </c>
      <c r="E527" s="28">
        <f>'Прил.№ 6'!F228</f>
        <v>1094</v>
      </c>
    </row>
    <row r="528" spans="1:6" ht="12.75" hidden="1">
      <c r="A528" s="37" t="s">
        <v>64</v>
      </c>
      <c r="B528" s="37" t="s">
        <v>374</v>
      </c>
      <c r="C528" s="37"/>
      <c r="D528" s="146" t="s">
        <v>369</v>
      </c>
      <c r="E528" s="28">
        <f>E529</f>
        <v>0</v>
      </c>
      <c r="F528" s="36"/>
    </row>
    <row r="529" spans="1:6" s="36" customFormat="1" ht="0.75" customHeight="1" hidden="1">
      <c r="A529" s="7" t="s">
        <v>64</v>
      </c>
      <c r="B529" s="91" t="s">
        <v>374</v>
      </c>
      <c r="C529" s="7" t="s">
        <v>226</v>
      </c>
      <c r="D529" s="17" t="s">
        <v>227</v>
      </c>
      <c r="E529" s="28">
        <f>'Прил.№ 6'!F230</f>
        <v>0</v>
      </c>
      <c r="F529"/>
    </row>
    <row r="530" spans="1:5" ht="12.75" hidden="1">
      <c r="A530" s="7" t="s">
        <v>222</v>
      </c>
      <c r="B530" s="7"/>
      <c r="C530" s="7"/>
      <c r="D530" s="14" t="s">
        <v>224</v>
      </c>
      <c r="E530" s="28">
        <f>E531+E537</f>
        <v>4075.7000000000003</v>
      </c>
    </row>
    <row r="531" spans="1:5" ht="1.5" customHeight="1" hidden="1">
      <c r="A531" s="7" t="s">
        <v>222</v>
      </c>
      <c r="B531" s="7" t="s">
        <v>66</v>
      </c>
      <c r="C531" s="7"/>
      <c r="D531" s="14" t="s">
        <v>164</v>
      </c>
      <c r="E531" s="28">
        <f>E532</f>
        <v>2388.8</v>
      </c>
    </row>
    <row r="532" spans="1:5" ht="33.75" hidden="1">
      <c r="A532" s="7" t="s">
        <v>222</v>
      </c>
      <c r="B532" s="7" t="s">
        <v>223</v>
      </c>
      <c r="C532" s="7"/>
      <c r="D532" s="17" t="s">
        <v>225</v>
      </c>
      <c r="E532" s="28">
        <f>E535+E533</f>
        <v>2388.8</v>
      </c>
    </row>
    <row r="533" spans="1:5" ht="33.75" hidden="1">
      <c r="A533" s="7" t="s">
        <v>222</v>
      </c>
      <c r="B533" s="7" t="s">
        <v>426</v>
      </c>
      <c r="C533" s="7"/>
      <c r="D533" s="122" t="s">
        <v>427</v>
      </c>
      <c r="E533" s="28"/>
    </row>
    <row r="534" spans="1:5" ht="12.75" hidden="1">
      <c r="A534" s="7" t="s">
        <v>222</v>
      </c>
      <c r="B534" s="7" t="s">
        <v>330</v>
      </c>
      <c r="C534" s="7" t="s">
        <v>226</v>
      </c>
      <c r="D534" s="122" t="s">
        <v>227</v>
      </c>
      <c r="E534" s="28">
        <f>'Прил.№ 6'!F235</f>
        <v>0</v>
      </c>
    </row>
    <row r="535" spans="1:5" ht="33.75">
      <c r="A535" s="7" t="s">
        <v>222</v>
      </c>
      <c r="B535" s="7" t="s">
        <v>426</v>
      </c>
      <c r="C535" s="7"/>
      <c r="D535" s="122" t="s">
        <v>427</v>
      </c>
      <c r="E535" s="28">
        <f>E536</f>
        <v>2388.8</v>
      </c>
    </row>
    <row r="536" spans="1:5" ht="12.75">
      <c r="A536" s="7" t="s">
        <v>222</v>
      </c>
      <c r="B536" s="7" t="s">
        <v>426</v>
      </c>
      <c r="C536" s="7" t="s">
        <v>226</v>
      </c>
      <c r="D536" s="17" t="s">
        <v>227</v>
      </c>
      <c r="E536" s="28">
        <f>'Прил.№ 6'!F237</f>
        <v>2388.8</v>
      </c>
    </row>
    <row r="537" spans="1:5" ht="12.75">
      <c r="A537" s="7" t="s">
        <v>222</v>
      </c>
      <c r="B537" s="8">
        <v>5200000</v>
      </c>
      <c r="C537" s="7"/>
      <c r="D537" s="9" t="s">
        <v>109</v>
      </c>
      <c r="E537" s="28">
        <f>E538</f>
        <v>1686.9</v>
      </c>
    </row>
    <row r="538" spans="1:5" ht="33.75">
      <c r="A538" s="7" t="s">
        <v>222</v>
      </c>
      <c r="B538" s="8" t="s">
        <v>432</v>
      </c>
      <c r="C538" s="7"/>
      <c r="D538" s="124" t="s">
        <v>431</v>
      </c>
      <c r="E538" s="28">
        <f>E539</f>
        <v>1686.9</v>
      </c>
    </row>
    <row r="539" spans="1:5" ht="22.5">
      <c r="A539" s="7" t="s">
        <v>222</v>
      </c>
      <c r="B539" s="8" t="s">
        <v>432</v>
      </c>
      <c r="C539" s="7" t="s">
        <v>255</v>
      </c>
      <c r="D539" s="17" t="s">
        <v>256</v>
      </c>
      <c r="E539" s="28">
        <f>'Прил.№ 6'!F613</f>
        <v>1686.9</v>
      </c>
    </row>
    <row r="540" spans="1:5" ht="12.75">
      <c r="A540" s="15" t="s">
        <v>202</v>
      </c>
      <c r="B540" s="15"/>
      <c r="C540" s="15"/>
      <c r="D540" s="92" t="s">
        <v>157</v>
      </c>
      <c r="E540" s="45">
        <f>E547+E541+E542</f>
        <v>14050</v>
      </c>
    </row>
    <row r="541" spans="1:5" ht="16.5" customHeight="1">
      <c r="A541" s="7" t="s">
        <v>228</v>
      </c>
      <c r="B541" s="7"/>
      <c r="C541" s="7"/>
      <c r="D541" s="17" t="s">
        <v>229</v>
      </c>
      <c r="E541" s="45">
        <f>E544</f>
        <v>3300</v>
      </c>
    </row>
    <row r="542" spans="1:5" ht="33.75">
      <c r="A542" s="7" t="s">
        <v>228</v>
      </c>
      <c r="B542" s="7" t="s">
        <v>411</v>
      </c>
      <c r="C542" s="7"/>
      <c r="D542" s="17" t="s">
        <v>230</v>
      </c>
      <c r="E542" s="28">
        <f>E543</f>
        <v>10000</v>
      </c>
    </row>
    <row r="543" spans="1:5" ht="33.75">
      <c r="A543" s="7" t="s">
        <v>228</v>
      </c>
      <c r="B543" s="7" t="s">
        <v>411</v>
      </c>
      <c r="C543" s="7" t="s">
        <v>238</v>
      </c>
      <c r="D543" s="17" t="s">
        <v>239</v>
      </c>
      <c r="E543" s="28">
        <f>'Прил.№ 6'!F241</f>
        <v>10000</v>
      </c>
    </row>
    <row r="544" spans="1:5" ht="12.75">
      <c r="A544" s="7" t="s">
        <v>228</v>
      </c>
      <c r="B544" s="7" t="s">
        <v>98</v>
      </c>
      <c r="C544" s="7"/>
      <c r="D544" s="17" t="s">
        <v>99</v>
      </c>
      <c r="E544" s="45">
        <f>E545</f>
        <v>3300</v>
      </c>
    </row>
    <row r="545" spans="1:5" ht="22.5">
      <c r="A545" s="7" t="s">
        <v>228</v>
      </c>
      <c r="B545" s="7" t="s">
        <v>231</v>
      </c>
      <c r="C545" s="7"/>
      <c r="D545" s="17" t="s">
        <v>376</v>
      </c>
      <c r="E545" s="28">
        <f>E546</f>
        <v>3300</v>
      </c>
    </row>
    <row r="546" spans="1:5" ht="23.25" customHeight="1">
      <c r="A546" s="7" t="s">
        <v>228</v>
      </c>
      <c r="B546" s="7" t="s">
        <v>231</v>
      </c>
      <c r="C546" s="7" t="s">
        <v>238</v>
      </c>
      <c r="D546" s="17" t="s">
        <v>305</v>
      </c>
      <c r="E546" s="28">
        <f>'Прил.№ 6'!F244</f>
        <v>3300</v>
      </c>
    </row>
    <row r="547" spans="1:5" ht="26.25" customHeight="1">
      <c r="A547" s="37" t="s">
        <v>203</v>
      </c>
      <c r="B547" s="37"/>
      <c r="C547" s="37"/>
      <c r="D547" s="35" t="s">
        <v>204</v>
      </c>
      <c r="E547" s="28">
        <f>E548</f>
        <v>750</v>
      </c>
    </row>
    <row r="548" spans="1:5" ht="16.5" customHeight="1">
      <c r="A548" s="37" t="s">
        <v>203</v>
      </c>
      <c r="B548" s="64" t="s">
        <v>56</v>
      </c>
      <c r="C548" s="64"/>
      <c r="D548" s="38" t="s">
        <v>57</v>
      </c>
      <c r="E548" s="53">
        <f>E549</f>
        <v>750</v>
      </c>
    </row>
    <row r="549" spans="1:5" ht="16.5" customHeight="1">
      <c r="A549" s="37" t="s">
        <v>203</v>
      </c>
      <c r="B549" s="64" t="s">
        <v>156</v>
      </c>
      <c r="C549" s="64"/>
      <c r="D549" s="38" t="s">
        <v>58</v>
      </c>
      <c r="E549" s="53">
        <f>E552</f>
        <v>750</v>
      </c>
    </row>
    <row r="550" spans="1:5" ht="22.5">
      <c r="A550" s="37" t="s">
        <v>203</v>
      </c>
      <c r="B550" s="64" t="s">
        <v>156</v>
      </c>
      <c r="C550" s="64" t="s">
        <v>340</v>
      </c>
      <c r="D550" s="123" t="s">
        <v>341</v>
      </c>
      <c r="E550" s="53">
        <f>E551</f>
        <v>750</v>
      </c>
    </row>
    <row r="551" spans="1:5" ht="22.5">
      <c r="A551" s="37" t="s">
        <v>203</v>
      </c>
      <c r="B551" s="64" t="s">
        <v>156</v>
      </c>
      <c r="C551" s="64" t="s">
        <v>339</v>
      </c>
      <c r="D551" s="123" t="s">
        <v>342</v>
      </c>
      <c r="E551" s="53">
        <f>E552</f>
        <v>750</v>
      </c>
    </row>
    <row r="552" spans="1:5" ht="22.5">
      <c r="A552" s="37" t="s">
        <v>203</v>
      </c>
      <c r="B552" s="64" t="s">
        <v>156</v>
      </c>
      <c r="C552" s="64" t="s">
        <v>247</v>
      </c>
      <c r="D552" s="17" t="s">
        <v>248</v>
      </c>
      <c r="E552" s="53">
        <f>'Прил.№ 6'!F463</f>
        <v>750</v>
      </c>
    </row>
    <row r="553" spans="1:6" ht="16.5" customHeight="1">
      <c r="A553" s="56">
        <v>1200</v>
      </c>
      <c r="B553" s="74"/>
      <c r="C553" s="74"/>
      <c r="D553" s="67" t="s">
        <v>201</v>
      </c>
      <c r="E553" s="54">
        <f>E554</f>
        <v>2489.483</v>
      </c>
      <c r="F553" s="23"/>
    </row>
    <row r="554" spans="1:6" ht="12.75">
      <c r="A554" s="60" t="s">
        <v>259</v>
      </c>
      <c r="B554" s="60"/>
      <c r="C554" s="60"/>
      <c r="D554" s="89" t="s">
        <v>260</v>
      </c>
      <c r="E554" s="45">
        <f>E555+E557</f>
        <v>2489.483</v>
      </c>
      <c r="F554" s="23"/>
    </row>
    <row r="555" spans="1:6" s="23" customFormat="1" ht="33.75">
      <c r="A555" s="37" t="s">
        <v>259</v>
      </c>
      <c r="B555" s="37" t="s">
        <v>195</v>
      </c>
      <c r="C555" s="37"/>
      <c r="D555" s="26" t="s">
        <v>392</v>
      </c>
      <c r="E555" s="28">
        <f>E556</f>
        <v>1400</v>
      </c>
      <c r="F555"/>
    </row>
    <row r="556" spans="1:5" ht="22.5">
      <c r="A556" s="37" t="s">
        <v>259</v>
      </c>
      <c r="B556" s="37" t="s">
        <v>195</v>
      </c>
      <c r="C556" s="12" t="s">
        <v>257</v>
      </c>
      <c r="D556" s="17" t="s">
        <v>258</v>
      </c>
      <c r="E556" s="28">
        <f>'Прил.№ 6'!F248</f>
        <v>1400</v>
      </c>
    </row>
    <row r="557" spans="1:5" ht="12.75">
      <c r="A557" s="37" t="s">
        <v>259</v>
      </c>
      <c r="B557" s="37" t="s">
        <v>408</v>
      </c>
      <c r="C557" s="37"/>
      <c r="D557" s="26" t="s">
        <v>192</v>
      </c>
      <c r="E557" s="28">
        <f>E558</f>
        <v>1089.483</v>
      </c>
    </row>
    <row r="558" spans="1:5" ht="22.5">
      <c r="A558" s="37" t="s">
        <v>259</v>
      </c>
      <c r="B558" s="37" t="s">
        <v>408</v>
      </c>
      <c r="C558" s="12" t="s">
        <v>257</v>
      </c>
      <c r="D558" s="17" t="s">
        <v>258</v>
      </c>
      <c r="E558" s="28">
        <f>'Прил.№ 6'!F250</f>
        <v>1089.483</v>
      </c>
    </row>
    <row r="559" spans="1:5" ht="12.75">
      <c r="A559" s="60" t="s">
        <v>207</v>
      </c>
      <c r="B559" s="45"/>
      <c r="C559" s="45"/>
      <c r="D559" s="67" t="s">
        <v>93</v>
      </c>
      <c r="E559" s="55">
        <f>E560</f>
        <v>1186.3</v>
      </c>
    </row>
    <row r="560" spans="1:5" ht="22.5">
      <c r="A560" s="60" t="s">
        <v>208</v>
      </c>
      <c r="B560" s="45"/>
      <c r="C560" s="45"/>
      <c r="D560" s="67" t="str">
        <f>'Прил.№ 6'!E631</f>
        <v>Обслуживание государственного внутреннего и муниципального долга</v>
      </c>
      <c r="E560" s="55">
        <f>E561</f>
        <v>1186.3</v>
      </c>
    </row>
    <row r="561" spans="1:5" ht="12.75">
      <c r="A561" s="37" t="s">
        <v>208</v>
      </c>
      <c r="B561" s="37" t="s">
        <v>94</v>
      </c>
      <c r="C561" s="28"/>
      <c r="D561" s="26" t="s">
        <v>95</v>
      </c>
      <c r="E561" s="50">
        <f>E563</f>
        <v>1186.3</v>
      </c>
    </row>
    <row r="562" spans="1:5" ht="12.75">
      <c r="A562" s="37" t="s">
        <v>208</v>
      </c>
      <c r="B562" s="37" t="s">
        <v>126</v>
      </c>
      <c r="C562" s="28"/>
      <c r="D562" s="26" t="s">
        <v>96</v>
      </c>
      <c r="E562" s="50">
        <f>'Прил.№ 6'!F632</f>
        <v>1186.3</v>
      </c>
    </row>
    <row r="563" spans="1:5" ht="12.75">
      <c r="A563" s="37" t="s">
        <v>208</v>
      </c>
      <c r="B563" s="37" t="s">
        <v>126</v>
      </c>
      <c r="C563" s="7" t="s">
        <v>270</v>
      </c>
      <c r="D563" s="9" t="s">
        <v>271</v>
      </c>
      <c r="E563" s="50">
        <f>'Прил.№ 6'!F633</f>
        <v>1186.3</v>
      </c>
    </row>
    <row r="564" spans="1:6" ht="22.5">
      <c r="A564" s="45">
        <v>1400</v>
      </c>
      <c r="B564" s="45"/>
      <c r="C564" s="45"/>
      <c r="D564" s="67" t="str">
        <f>'Прил.№ 6'!E635</f>
        <v>Межбюджетные трансферты бюджетам субъектов Российской Федерации и муниципальных образований общего характера</v>
      </c>
      <c r="E564" s="55">
        <f>E565+E570</f>
        <v>21571</v>
      </c>
      <c r="F564" s="23"/>
    </row>
    <row r="565" spans="1:6" s="23" customFormat="1" ht="21.75" customHeight="1">
      <c r="A565" s="45">
        <v>1401</v>
      </c>
      <c r="B565" s="45"/>
      <c r="C565" s="45"/>
      <c r="D565" s="67" t="str">
        <f>'Прил.№ 6'!E636</f>
        <v>Дотации на выравнивание бюджетной обеспеченности субъектов Российской Федерации и муниципальных образований</v>
      </c>
      <c r="E565" s="45">
        <f>E566</f>
        <v>19571</v>
      </c>
      <c r="F565"/>
    </row>
    <row r="566" spans="1:5" ht="0.75" customHeight="1">
      <c r="A566" s="28">
        <v>1401</v>
      </c>
      <c r="B566" s="28">
        <v>5160000</v>
      </c>
      <c r="C566" s="28"/>
      <c r="D566" s="26" t="s">
        <v>159</v>
      </c>
      <c r="E566" s="28">
        <f>E567</f>
        <v>19571</v>
      </c>
    </row>
    <row r="567" spans="1:5" ht="12.75" hidden="1">
      <c r="A567" s="28">
        <v>1401</v>
      </c>
      <c r="B567" s="28">
        <v>5160100</v>
      </c>
      <c r="C567" s="28"/>
      <c r="D567" s="26" t="s">
        <v>159</v>
      </c>
      <c r="E567" s="28">
        <f>E568</f>
        <v>19571</v>
      </c>
    </row>
    <row r="568" spans="1:5" ht="45">
      <c r="A568" s="28">
        <v>1401</v>
      </c>
      <c r="B568" s="51" t="s">
        <v>433</v>
      </c>
      <c r="C568" s="51"/>
      <c r="D568" s="123" t="s">
        <v>434</v>
      </c>
      <c r="E568" s="28">
        <f>E569</f>
        <v>19571</v>
      </c>
    </row>
    <row r="569" spans="1:5" ht="22.5">
      <c r="A569" s="28">
        <v>1401</v>
      </c>
      <c r="B569" s="51" t="s">
        <v>433</v>
      </c>
      <c r="C569" s="10" t="s">
        <v>272</v>
      </c>
      <c r="D569" s="9" t="s">
        <v>273</v>
      </c>
      <c r="E569" s="51">
        <f>'Прил.№ 6'!F640</f>
        <v>19571</v>
      </c>
    </row>
    <row r="570" spans="1:6" ht="12.75">
      <c r="A570" s="45">
        <v>1402</v>
      </c>
      <c r="B570" s="56"/>
      <c r="C570" s="74"/>
      <c r="D570" s="67" t="s">
        <v>211</v>
      </c>
      <c r="E570" s="56">
        <f>E571+E574</f>
        <v>2000</v>
      </c>
      <c r="F570" s="23"/>
    </row>
    <row r="571" spans="1:6" s="23" customFormat="1" ht="12.75">
      <c r="A571" s="51">
        <v>1402</v>
      </c>
      <c r="B571" s="51">
        <v>5170000</v>
      </c>
      <c r="C571" s="68"/>
      <c r="D571" s="26" t="s">
        <v>169</v>
      </c>
      <c r="E571" s="51">
        <f>E572</f>
        <v>2000</v>
      </c>
      <c r="F571"/>
    </row>
    <row r="572" spans="1:5" ht="12.75">
      <c r="A572" s="51">
        <v>1402</v>
      </c>
      <c r="B572" s="51">
        <v>5170200</v>
      </c>
      <c r="C572" s="68"/>
      <c r="D572" s="26" t="s">
        <v>170</v>
      </c>
      <c r="E572" s="51">
        <f>E573</f>
        <v>2000</v>
      </c>
    </row>
    <row r="573" spans="1:5" ht="33.75">
      <c r="A573" s="51">
        <v>1402</v>
      </c>
      <c r="B573" s="51">
        <v>5170200</v>
      </c>
      <c r="C573" s="10" t="s">
        <v>274</v>
      </c>
      <c r="D573" s="9" t="s">
        <v>275</v>
      </c>
      <c r="E573" s="51">
        <f>'Прил.№ 6'!F644</f>
        <v>2000</v>
      </c>
    </row>
    <row r="574" spans="1:5" ht="45">
      <c r="A574" s="13">
        <v>1402</v>
      </c>
      <c r="B574" s="13">
        <v>5170201</v>
      </c>
      <c r="C574" s="10"/>
      <c r="D574" s="9" t="s">
        <v>289</v>
      </c>
      <c r="E574" s="51">
        <f>E575</f>
        <v>0</v>
      </c>
    </row>
    <row r="575" spans="1:5" ht="33.75">
      <c r="A575" s="13">
        <v>1402</v>
      </c>
      <c r="B575" s="13">
        <v>5170201</v>
      </c>
      <c r="C575" s="10" t="s">
        <v>274</v>
      </c>
      <c r="D575" s="123" t="s">
        <v>275</v>
      </c>
      <c r="E575" s="51">
        <f>'Прил.№ 6'!F646</f>
        <v>0</v>
      </c>
    </row>
    <row r="576" spans="1:5" ht="12" customHeight="1">
      <c r="A576" s="93"/>
      <c r="B576" s="94"/>
      <c r="C576" s="94"/>
      <c r="D576" s="95"/>
      <c r="E576" s="93"/>
    </row>
    <row r="577" spans="1:5" ht="18.75" customHeight="1">
      <c r="A577" s="93"/>
      <c r="B577" s="94"/>
      <c r="C577" s="94"/>
      <c r="D577" s="95"/>
      <c r="E577" s="93"/>
    </row>
    <row r="578" spans="1:5" ht="13.5" customHeight="1">
      <c r="A578" s="93"/>
      <c r="B578" s="94"/>
      <c r="C578" s="94"/>
      <c r="D578" s="95"/>
      <c r="E578" s="93"/>
    </row>
    <row r="579" spans="1:5" ht="12.75" customHeight="1">
      <c r="A579" s="93"/>
      <c r="B579" s="94"/>
      <c r="C579" s="94"/>
      <c r="D579" s="95"/>
      <c r="E579" s="44"/>
    </row>
    <row r="580" ht="16.5" customHeight="1"/>
  </sheetData>
  <sheetProtection/>
  <mergeCells count="12">
    <mergeCell ref="D6:E6"/>
    <mergeCell ref="A8:E9"/>
    <mergeCell ref="D11:D12"/>
    <mergeCell ref="E11:E12"/>
    <mergeCell ref="A11:A12"/>
    <mergeCell ref="B11:B12"/>
    <mergeCell ref="C11:C12"/>
    <mergeCell ref="D1:E1"/>
    <mergeCell ref="D2:E2"/>
    <mergeCell ref="D4:E4"/>
    <mergeCell ref="D5:E5"/>
    <mergeCell ref="D3:E3"/>
  </mergeCells>
  <printOptions/>
  <pageMargins left="0.7874015748031497" right="0.3937007874015748" top="0.3937007874015748" bottom="0.3937007874015748" header="0.5118110236220472" footer="0.5118110236220472"/>
  <pageSetup fitToHeight="7" horizontalDpi="600" verticalDpi="600" orientation="portrait" paperSize="9" scale="70" r:id="rId1"/>
  <rowBreaks count="3" manualBreakCount="3">
    <brk id="111" max="4" man="1"/>
    <brk id="215" max="255" man="1"/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2013-08-14T13:16:31Z</cp:lastPrinted>
  <dcterms:created xsi:type="dcterms:W3CDTF">2007-02-21T13:25:28Z</dcterms:created>
  <dcterms:modified xsi:type="dcterms:W3CDTF">2013-08-14T13:16:52Z</dcterms:modified>
  <cp:category/>
  <cp:version/>
  <cp:contentType/>
  <cp:contentStatus/>
</cp:coreProperties>
</file>